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439" activeTab="0"/>
  </bookViews>
  <sheets>
    <sheet name="Riepilogo dettagliato domande" sheetId="1" r:id="rId1"/>
    <sheet name="Simulazioni" sheetId="2" r:id="rId2"/>
  </sheets>
  <definedNames>
    <definedName name="_xlfn.XOR" hidden="1">#NAME?</definedName>
  </definedNames>
  <calcPr fullCalcOnLoad="1"/>
</workbook>
</file>

<file path=xl/sharedStrings.xml><?xml version="1.0" encoding="utf-8"?>
<sst xmlns="http://schemas.openxmlformats.org/spreadsheetml/2006/main" count="175" uniqueCount="69">
  <si>
    <t>PROVINCIA DI ________________________________________________________</t>
  </si>
  <si>
    <t>Richiedente contributo</t>
  </si>
  <si>
    <t>BENI IMMOBILI</t>
  </si>
  <si>
    <t>Prot. n.</t>
  </si>
  <si>
    <r>
      <t xml:space="preserve"> Somma indennizzi / altri contributi </t>
    </r>
    <r>
      <rPr>
        <b/>
        <i/>
        <sz val="8"/>
        <rFont val="Arial"/>
        <family val="2"/>
      </rPr>
      <t>(Calcolo automatico)</t>
    </r>
  </si>
  <si>
    <t>TOTALE</t>
  </si>
  <si>
    <t>NOTE</t>
  </si>
  <si>
    <t>SI</t>
  </si>
  <si>
    <t>NO</t>
  </si>
  <si>
    <r>
      <t xml:space="preserve">ATTENZIONE!!!! </t>
    </r>
    <r>
      <rPr>
        <b/>
        <sz val="9"/>
        <rFont val="Arial"/>
        <family val="2"/>
      </rPr>
      <t xml:space="preserve">Le celle con il riferimento </t>
    </r>
    <r>
      <rPr>
        <b/>
        <i/>
        <sz val="9"/>
        <rFont val="Arial"/>
        <family val="2"/>
      </rPr>
      <t xml:space="preserve">"Calcolo automatico" in grigio </t>
    </r>
    <r>
      <rPr>
        <b/>
        <sz val="9"/>
        <rFont val="Arial"/>
        <family val="2"/>
      </rPr>
      <t>contengono formule matematiche e/o automatismi di riempimento automatico. PERTANTO, NON SOVRASCRIVERE E/O MODIFICARE QUESTE CELLE!  Nel caso in cui si debbano aggiungere delle righe in base al numero di domande pervenute le formule dovranno essere trascinate o copiate ed incollate nelle relative celle</t>
    </r>
  </si>
  <si>
    <r>
      <t xml:space="preserve">Importo prestazioni tecniche ammesso a contributo </t>
    </r>
    <r>
      <rPr>
        <b/>
        <i/>
        <sz val="8"/>
        <rFont val="Arial"/>
        <family val="2"/>
      </rPr>
      <t>(Calcolo automatico)</t>
    </r>
    <r>
      <rPr>
        <b/>
        <sz val="8"/>
        <rFont val="Arial"/>
        <family val="2"/>
      </rPr>
      <t xml:space="preserve">  </t>
    </r>
  </si>
  <si>
    <r>
      <t>Importo ammesso a contributo   (</t>
    </r>
    <r>
      <rPr>
        <b/>
        <i/>
        <sz val="8"/>
        <rFont val="Arial"/>
        <family val="2"/>
      </rPr>
      <t>Calcolo automatico)</t>
    </r>
  </si>
  <si>
    <t xml:space="preserve">Importo ammesso a contributo al netto di IVA (nel caso di IVA detraibile)
</t>
  </si>
  <si>
    <t xml:space="preserve">Importo ammesso a contributo al lordo di IVA (nel caso di IVA non detraibile)
</t>
  </si>
  <si>
    <r>
      <t xml:space="preserve">Contributo nel limite della % applicabile sull'importo ammesso (80% - </t>
    </r>
    <r>
      <rPr>
        <b/>
        <i/>
        <sz val="8"/>
        <rFont val="Arial"/>
        <family val="2"/>
      </rPr>
      <t xml:space="preserve">Calcolo automatico) </t>
    </r>
  </si>
  <si>
    <r>
      <t xml:space="preserve">Contributo nel limite della % applicabile sull'importo ammesso (50% - </t>
    </r>
    <r>
      <rPr>
        <b/>
        <i/>
        <sz val="8"/>
        <rFont val="Arial"/>
        <family val="2"/>
      </rPr>
      <t xml:space="preserve">Calcolo automatico) </t>
    </r>
  </si>
  <si>
    <t xml:space="preserve">Ditta </t>
  </si>
  <si>
    <t>Codice Fiscale/PARTITA IVA</t>
  </si>
  <si>
    <t>ELENCO RIEPILOGATIVO DETTAGLIATO DELLE DOMANDE DI CONTRIBUTO</t>
  </si>
  <si>
    <t xml:space="preserve">COMUNE DI ___________________________________________ </t>
  </si>
  <si>
    <t>IMMOBILI, SEDE O OGGETTO DI ATTIVITA' ECONOMICA E PRODUTTIVA, E BENI MOBILI STRUMENTALI ALL'ESERCIZIO DELL'ATTIVITA'</t>
  </si>
  <si>
    <t>BENI  MOBILI E MOBILI REGISTRATI</t>
  </si>
  <si>
    <t xml:space="preserve">IMPIANTI MOBILI
</t>
  </si>
  <si>
    <t xml:space="preserve">MOBILI REGISTRATI
</t>
  </si>
  <si>
    <t>Importo ammesso a contributo   (Calcolo automatico)</t>
  </si>
  <si>
    <t xml:space="preserve">Importo danni al netto di IVA (nel caso di IVA detraibile)
</t>
  </si>
  <si>
    <t xml:space="preserve">Importo danni al lordo di IVA (nel caso di IVA non detraibile)
</t>
  </si>
  <si>
    <t>Premi assicurativi versati nel quinquiennio antecedente l'evento calamitoso</t>
  </si>
  <si>
    <t>PRESTAZIONI TECNICHE</t>
  </si>
  <si>
    <t>EVENTI CALAMITOSI COMPRESI TRA IL 02/02/2018 ED IL 19/03/2018  (OCDPC 533/2018) E TRA IL 27/10/2018 ED IL 05/11/2018 (OCDPC 558/2018)</t>
  </si>
  <si>
    <t>OCDPC 533/2018, OCDPC 588/2018, DPCM DEL 27/02/2019, DIRETTIVA COMMISSARIALE APPROVATA CON DECRETO 105/2019</t>
  </si>
  <si>
    <r>
      <t xml:space="preserve">OCDPC n.
</t>
    </r>
    <r>
      <rPr>
        <b/>
        <sz val="8"/>
        <rFont val="Arial"/>
        <family val="2"/>
      </rPr>
      <t>(1)</t>
    </r>
  </si>
  <si>
    <t>Data invio della domanda</t>
  </si>
  <si>
    <t>Data protocollo</t>
  </si>
  <si>
    <t>DOMANDA CONTRIBUTO</t>
  </si>
  <si>
    <r>
      <t>(1)</t>
    </r>
    <r>
      <rPr>
        <sz val="10"/>
        <rFont val="Arial"/>
        <family val="2"/>
      </rPr>
      <t xml:space="preserve"> Inserire il numero dell'Ordinanza del Capo Dipartmento della Protezione Civile (OCDPC) relativa all'evento calamitoso (n. 533/2018 oppure n. 558/2018). </t>
    </r>
  </si>
  <si>
    <t>1 FASE
domanda entro 31/12/18
solo OCDPC 558/2018</t>
  </si>
  <si>
    <t>2 FASE
domanda entro 31/07/19
OCDPC 533/2018 e 558/2018
oppure
integrazione entro 31/07/2019
solo OCDPC 558/2018</t>
  </si>
  <si>
    <t>TOTALE CONTRIBUTO
(A+B)
(Calcolo automatico - Massimale € 450.000,00)</t>
  </si>
  <si>
    <t>SUBTOTALE OCDPC 533/2018</t>
  </si>
  <si>
    <t>REGIME FISCALE  (IVA detraibile)
(SI/NO)
(3)</t>
  </si>
  <si>
    <t>Importo ammesso a contributo al netto di IVA
(4)</t>
  </si>
  <si>
    <t>IVA sull'importo ammesso a contributo
(4)</t>
  </si>
  <si>
    <t>Importo al netto di cassa previdenziale ed IVA
(5)</t>
  </si>
  <si>
    <t>Importo cassa previdenziale
(5)</t>
  </si>
  <si>
    <t>Importo IVA
(5)</t>
  </si>
  <si>
    <t xml:space="preserve">Indennizzi  assicurativi
(6) </t>
  </si>
  <si>
    <t xml:space="preserve">Altri contributi
(7)       </t>
  </si>
  <si>
    <r>
      <t xml:space="preserve">A
Contributo  concedibile </t>
    </r>
    <r>
      <rPr>
        <b/>
        <i/>
        <sz val="10"/>
        <rFont val="Arial"/>
        <family val="2"/>
      </rPr>
      <t xml:space="preserve">(Calcolo automatico)
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(8)</t>
    </r>
  </si>
  <si>
    <r>
      <t xml:space="preserve">B
Contributo  concedibile (Calcolo automatico)
</t>
    </r>
    <r>
      <rPr>
        <b/>
        <sz val="8"/>
        <rFont val="Arial"/>
        <family val="2"/>
      </rPr>
      <t xml:space="preserve">
(8)</t>
    </r>
  </si>
  <si>
    <r>
      <t xml:space="preserve">(3) </t>
    </r>
    <r>
      <rPr>
        <sz val="10"/>
        <rFont val="Arial"/>
        <family val="2"/>
      </rPr>
      <t>A seconda che l'IVA sia indicata come detraibile o meno (SI o NO), i successivi calcoli automatici (sia per gli immobili che per i beni mobili) terranno conto di tale indicazione.</t>
    </r>
  </si>
  <si>
    <r>
      <t xml:space="preserve">(4) </t>
    </r>
    <r>
      <rPr>
        <sz val="10"/>
        <rFont val="Arial"/>
        <family val="2"/>
      </rPr>
      <t>Inserire il minor valore tra l'importo dei lavori indicato nella perizia asseverata e l'importo della spesa, se già sostenuta, al netto dell'IVA.</t>
    </r>
  </si>
  <si>
    <r>
      <t xml:space="preserve">(5) </t>
    </r>
    <r>
      <rPr>
        <sz val="10"/>
        <rFont val="Arial"/>
        <family val="2"/>
      </rPr>
      <t>Inserire l'importo richiesto per le prestazioni tecniche, indicando nelle rispettive colonne, l'imponibile, cassa previdenziale ed IVA. Le prestazioni tecniche sono ammissibili a contributo, nel limite del 10% dell’importo dei lavori al netto dell'IVA ammessi a contributo, unicamente qualora le prestazioni tecniche siano necessarie in base alla normativa vigente in materia di edilizia.</t>
    </r>
    <r>
      <rPr>
        <b/>
        <sz val="10"/>
        <rFont val="Arial"/>
        <family val="2"/>
      </rPr>
      <t xml:space="preserve"> Pertanto se sono state indicate in perizia spese tecniche non dovute, in queste colonne il valore da riportare è 0. Qualora l'importo superi il predetto limite del 10%, l'importo sarà automaticamente calcolato ed abbattuto al 10%.</t>
    </r>
  </si>
  <si>
    <r>
      <t>(6)</t>
    </r>
    <r>
      <rPr>
        <sz val="10"/>
        <rFont val="Arial"/>
        <family val="2"/>
      </rPr>
      <t xml:space="preserve"> Inserire, in caso di copertura assicurativa, l'importo complessivo degli indennizzi assicurativi percepiti e/o da percepire.</t>
    </r>
  </si>
  <si>
    <r>
      <t xml:space="preserve">(7) </t>
    </r>
    <r>
      <rPr>
        <sz val="10"/>
        <rFont val="Arial"/>
        <family val="2"/>
      </rPr>
      <t>Inserire l'importo complessivo dei contributi pubblici eventualmente riconosciuti da altri enti pubblici percepiti e/o da percepire.</t>
    </r>
  </si>
  <si>
    <t>(8) Gli importi di cui alle colonne A e B del presente elenco vanno riportati anche nelle corrispondenti colonne “Beni immobili” e “Beni mobili” dell'elenco riepilogativo di sintesi.</t>
  </si>
  <si>
    <r>
      <t xml:space="preserve">MACCHINARI / ATTREZZATURE / SCORTE
</t>
    </r>
    <r>
      <rPr>
        <b/>
        <sz val="8"/>
        <rFont val="Arial"/>
        <family val="2"/>
      </rPr>
      <t>(9)</t>
    </r>
  </si>
  <si>
    <r>
      <rPr>
        <b/>
        <sz val="10"/>
        <rFont val="Arial"/>
        <family val="2"/>
      </rPr>
      <t>(9)</t>
    </r>
    <r>
      <rPr>
        <sz val="10"/>
        <rFont val="Arial"/>
        <family val="2"/>
      </rPr>
      <t xml:space="preserve"> I contributi verranno riconosciuti nel limite di € 20.000,00 solo per le domande presentate entro il 31/12/2018 per la 1° fase ai sensi dell'OCDPC 558/18. Per le domande presentate per la prima volta entro il 31/07/2019 per la 2° fase ai sensi del DPCM del 27/02/2019, gli importi riportati in questa colonna saranno considerati come segnalazioni di danno e riconosciuti solo in caso di eventuali futuri provvedimenti nazionali di natura finanziaria.</t>
    </r>
  </si>
  <si>
    <r>
      <rPr>
        <b/>
        <sz val="10"/>
        <rFont val="Arial"/>
        <family val="2"/>
      </rPr>
      <t>(10)</t>
    </r>
    <r>
      <rPr>
        <sz val="10"/>
        <rFont val="Arial"/>
        <family val="2"/>
      </rPr>
      <t xml:space="preserve"> Questa colonna - che non è da compilare, in quanto oggetto di calcolo automatico - ha la sola funzione di dare evidenza economica alla fonte di finanziamento statale di cui alla Delibera del Consiglio dei Ministri (DCM) del 21/02/2019 per la 1° fase di cui all'OCDPC 558/18 e l'importo riportato in questa colonna non sarà pertanto superiore ad € 20.000,00.</t>
    </r>
  </si>
  <si>
    <r>
      <t>(11)</t>
    </r>
    <r>
      <rPr>
        <sz val="10"/>
        <rFont val="Arial"/>
        <family val="2"/>
      </rPr>
      <t xml:space="preserve"> Questa colonna - che non è da compilare, in quanto oggetto di calcolo automatico - ha la sola funzione di dare evidenza economica alla fonte di finanziamento statale di cui agli artt. 1028 e 1029 della L. 145/2018 (Legge di Stabilità 2019) richiamati dal Decreto del Presidente del consiglio dei Ministri (DPCM) del 27/02/2019 per la 2° fase.</t>
    </r>
  </si>
  <si>
    <r>
      <t xml:space="preserve">1° FASE OCDPC 558/18
Importo imputabile su risorse ex DCM del 21/02/2019
</t>
    </r>
    <r>
      <rPr>
        <b/>
        <sz val="8"/>
        <rFont val="Arial"/>
        <family val="2"/>
      </rPr>
      <t xml:space="preserve">(Calcolo automatico)
(10) </t>
    </r>
  </si>
  <si>
    <r>
      <t xml:space="preserve">2° FASE
DPCM 27/02/2019
Importo impuabile su risorse ex artt. 1028 e 1029 della L. 145/2018
</t>
    </r>
    <r>
      <rPr>
        <b/>
        <sz val="8"/>
        <rFont val="Arial"/>
        <family val="2"/>
      </rPr>
      <t xml:space="preserve">(Calcolo automatico) </t>
    </r>
    <r>
      <rPr>
        <b/>
        <sz val="10"/>
        <rFont val="Arial"/>
        <family val="2"/>
      </rPr>
      <t xml:space="preserve">
</t>
    </r>
    <r>
      <rPr>
        <b/>
        <sz val="8"/>
        <rFont val="Arial"/>
        <family val="2"/>
      </rPr>
      <t>(11)</t>
    </r>
  </si>
  <si>
    <t>Tipologia di contributo richiesto
(2)</t>
  </si>
  <si>
    <t>a</t>
  </si>
  <si>
    <t>b</t>
  </si>
  <si>
    <t>Domanda di contributo per il ripristino dell'immobile danneggiato, sede o oggetto dell'attività economica e produttiva</t>
  </si>
  <si>
    <t xml:space="preserve">Domanda di contributo per l'immobile, sede o oggetto dell'attività economica e produttiva, distrutto o inagibile e sgomberato, da ricostruire o delocalizzare. </t>
  </si>
  <si>
    <r>
      <t xml:space="preserve">(2) </t>
    </r>
    <r>
      <rPr>
        <sz val="10"/>
        <rFont val="Arial"/>
        <family val="2"/>
      </rPr>
      <t>Inserire la lettera corrispondente al caso che ricorre. Tale dato è richiesto solo come elemento conoscitivo.</t>
    </r>
  </si>
  <si>
    <r>
      <t xml:space="preserve">ATTENZIONE!!!! </t>
    </r>
    <r>
      <rPr>
        <b/>
        <sz val="9"/>
        <rFont val="Arial"/>
        <family val="2"/>
      </rPr>
      <t xml:space="preserve">Le celle con il riferimento </t>
    </r>
    <r>
      <rPr>
        <b/>
        <i/>
        <sz val="9"/>
        <rFont val="Arial"/>
        <family val="2"/>
      </rPr>
      <t xml:space="preserve">"Calcolo automatico" in grigio </t>
    </r>
    <r>
      <rPr>
        <b/>
        <sz val="9"/>
        <rFont val="Arial"/>
        <family val="2"/>
      </rPr>
      <t xml:space="preserve">contengono formule matematiche e/o automatismi di riempimento automatico. PERTANTO, NON SOVRASCRIVERE E/O MODIFICARE QUESTE CELLE!  Nel caso in cui si debbano aggiungere delle righe in base al numero di domande pervenute le formule dovranno essere trascinate o copiate ed incollate nelle relative celle. Pertanto, sarà sufficiente inserire nelle celle “bianche” e vuote di interesse gli importi ammessi a contributo per le singole voci riportate (es: lavori, spese tecniche, indennizzi assicurativi…), e il foglio determinerà automaticamente l’importo del contributo ammesso secondo i parametri ed i limiti previsti dalla direttiva, approvata con decreto n. 105/2019. Per agevolare la compilazione,  è stato inserito un foglio denominato "Simulazioni” precompilato con l’inserimento di dati ed importi (di pura fantasia) per  chiarire le modalità di compilazione ed inserimento dei dati e dimostrare  i calcoli che, conseguentemente, sono eseguiti. </t>
    </r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</si>
</sst>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[$€-410]\ #,##0.00;[Red]\-[$€-410]\ #,##0.00"/>
    <numFmt numFmtId="171" formatCode="_-* #,##0.00_-;\-* #,##0.00_-;_-* \-??_-;_-@_-"/>
    <numFmt numFmtId="172" formatCode="[$-410]dddd\ d\ mmmm\ yyyy"/>
    <numFmt numFmtId="173" formatCode="&quot;€&quot;\ #,##0.00"/>
    <numFmt numFmtId="174" formatCode="_-* #,##0.00\ _€_-;\-* #,##0.00\ _€_-;_-* &quot;-&quot;??\ _€_-;_-@_-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sz val="12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DEAC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E47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1" applyNumberFormat="0" applyAlignment="0" applyProtection="0"/>
    <xf numFmtId="0" fontId="4" fillId="0" borderId="2" applyNumberFormat="0" applyFill="0" applyAlignment="0" applyProtection="0"/>
    <xf numFmtId="0" fontId="5" fillId="11" borderId="3" applyNumberFormat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6" fillId="3" borderId="1" applyNumberFormat="0" applyAlignment="0" applyProtection="0"/>
    <xf numFmtId="171" fontId="0" fillId="0" borderId="0" applyFill="0" applyBorder="0" applyAlignment="0" applyProtection="0"/>
    <xf numFmtId="41" fontId="0" fillId="0" borderId="0" applyFill="0" applyBorder="0" applyAlignment="0" applyProtection="0"/>
    <xf numFmtId="0" fontId="7" fillId="16" borderId="0" applyNumberFormat="0" applyBorder="0" applyAlignment="0" applyProtection="0"/>
    <xf numFmtId="0" fontId="0" fillId="4" borderId="4" applyNumberFormat="0" applyAlignment="0" applyProtection="0"/>
    <xf numFmtId="0" fontId="8" fillId="2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17" borderId="0" applyNumberFormat="0" applyBorder="0" applyAlignment="0" applyProtection="0"/>
    <xf numFmtId="0" fontId="17" fillId="8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1" fontId="24" fillId="0" borderId="10" xfId="43" applyFont="1" applyFill="1" applyBorder="1" applyAlignment="1" applyProtection="1">
      <alignment horizontal="center" vertical="center" wrapText="1"/>
      <protection/>
    </xf>
    <xf numFmtId="171" fontId="24" fillId="0" borderId="11" xfId="43" applyFont="1" applyFill="1" applyBorder="1" applyAlignment="1" applyProtection="1">
      <alignment horizontal="center" vertical="center" wrapText="1"/>
      <protection/>
    </xf>
    <xf numFmtId="171" fontId="24" fillId="0" borderId="12" xfId="43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171" fontId="24" fillId="0" borderId="13" xfId="43" applyFont="1" applyFill="1" applyBorder="1" applyAlignment="1" applyProtection="1">
      <alignment horizontal="center" vertical="center" wrapText="1"/>
      <protection/>
    </xf>
    <xf numFmtId="171" fontId="24" fillId="0" borderId="14" xfId="43" applyFont="1" applyFill="1" applyBorder="1" applyAlignment="1" applyProtection="1">
      <alignment horizontal="center" vertical="center" wrapText="1"/>
      <protection/>
    </xf>
    <xf numFmtId="14" fontId="24" fillId="0" borderId="15" xfId="0" applyNumberFormat="1" applyFont="1" applyFill="1" applyBorder="1" applyAlignment="1">
      <alignment horizontal="center" vertical="center" wrapText="1"/>
    </xf>
    <xf numFmtId="171" fontId="24" fillId="0" borderId="11" xfId="43" applyFont="1" applyBorder="1" applyAlignment="1">
      <alignment horizontal="center" vertical="center" wrapText="1"/>
    </xf>
    <xf numFmtId="171" fontId="24" fillId="0" borderId="11" xfId="43" applyFont="1" applyBorder="1" applyAlignment="1">
      <alignment horizontal="center"/>
    </xf>
    <xf numFmtId="49" fontId="24" fillId="0" borderId="16" xfId="0" applyNumberFormat="1" applyFont="1" applyFill="1" applyBorder="1" applyAlignment="1">
      <alignment horizontal="center" vertical="center" wrapText="1"/>
    </xf>
    <xf numFmtId="49" fontId="24" fillId="0" borderId="17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0" fontId="21" fillId="18" borderId="18" xfId="0" applyFont="1" applyFill="1" applyBorder="1" applyAlignment="1">
      <alignment horizontal="center" vertical="center" wrapText="1"/>
    </xf>
    <xf numFmtId="0" fontId="21" fillId="18" borderId="19" xfId="0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0" fillId="18" borderId="0" xfId="0" applyFill="1" applyBorder="1" applyAlignment="1">
      <alignment horizontal="center" vertical="center"/>
    </xf>
    <xf numFmtId="0" fontId="0" fillId="18" borderId="0" xfId="0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vertical="center" wrapText="1"/>
    </xf>
    <xf numFmtId="0" fontId="24" fillId="0" borderId="22" xfId="0" applyFont="1" applyFill="1" applyBorder="1" applyAlignment="1">
      <alignment horizontal="left" wrapText="1"/>
    </xf>
    <xf numFmtId="0" fontId="0" fillId="0" borderId="22" xfId="0" applyBorder="1" applyAlignment="1">
      <alignment horizontal="left"/>
    </xf>
    <xf numFmtId="0" fontId="0" fillId="18" borderId="23" xfId="0" applyFill="1" applyBorder="1" applyAlignment="1">
      <alignment/>
    </xf>
    <xf numFmtId="0" fontId="0" fillId="18" borderId="0" xfId="0" applyFill="1" applyBorder="1" applyAlignment="1">
      <alignment/>
    </xf>
    <xf numFmtId="0" fontId="0" fillId="18" borderId="24" xfId="0" applyFill="1" applyBorder="1" applyAlignment="1">
      <alignment/>
    </xf>
    <xf numFmtId="171" fontId="24" fillId="0" borderId="10" xfId="43" applyFont="1" applyBorder="1" applyAlignment="1">
      <alignment horizontal="center" vertical="center" wrapText="1"/>
    </xf>
    <xf numFmtId="171" fontId="24" fillId="0" borderId="15" xfId="43" applyFont="1" applyBorder="1" applyAlignment="1">
      <alignment horizontal="center" vertical="center" wrapText="1"/>
    </xf>
    <xf numFmtId="171" fontId="24" fillId="0" borderId="10" xfId="43" applyFont="1" applyBorder="1" applyAlignment="1">
      <alignment horizontal="center"/>
    </xf>
    <xf numFmtId="171" fontId="24" fillId="0" borderId="15" xfId="43" applyFont="1" applyBorder="1" applyAlignment="1">
      <alignment horizontal="center"/>
    </xf>
    <xf numFmtId="171" fontId="24" fillId="0" borderId="25" xfId="43" applyFont="1" applyBorder="1" applyAlignment="1">
      <alignment horizontal="center" vertical="center" wrapText="1"/>
    </xf>
    <xf numFmtId="171" fontId="24" fillId="0" borderId="26" xfId="43" applyFont="1" applyBorder="1" applyAlignment="1">
      <alignment horizontal="center" vertical="center" wrapText="1"/>
    </xf>
    <xf numFmtId="171" fontId="24" fillId="0" borderId="12" xfId="43" applyFont="1" applyBorder="1" applyAlignment="1">
      <alignment horizontal="center" vertical="center" wrapText="1"/>
    </xf>
    <xf numFmtId="171" fontId="24" fillId="0" borderId="27" xfId="43" applyFont="1" applyFill="1" applyBorder="1" applyAlignment="1">
      <alignment horizontal="center" vertical="center" wrapText="1"/>
    </xf>
    <xf numFmtId="171" fontId="24" fillId="0" borderId="16" xfId="43" applyFont="1" applyFill="1" applyBorder="1" applyAlignment="1">
      <alignment horizontal="center" vertical="center" wrapText="1"/>
    </xf>
    <xf numFmtId="171" fontId="24" fillId="0" borderId="28" xfId="43" applyFont="1" applyFill="1" applyBorder="1" applyAlignment="1" applyProtection="1">
      <alignment horizontal="center" vertical="center" wrapText="1"/>
      <protection/>
    </xf>
    <xf numFmtId="171" fontId="24" fillId="0" borderId="29" xfId="43" applyFont="1" applyFill="1" applyBorder="1" applyAlignment="1" applyProtection="1">
      <alignment horizontal="center" vertical="center" wrapText="1"/>
      <protection/>
    </xf>
    <xf numFmtId="171" fontId="24" fillId="0" borderId="30" xfId="43" applyFont="1" applyFill="1" applyBorder="1" applyAlignment="1" applyProtection="1">
      <alignment horizontal="center" vertical="center" wrapText="1"/>
      <protection/>
    </xf>
    <xf numFmtId="0" fontId="0" fillId="18" borderId="19" xfId="0" applyFill="1" applyBorder="1" applyAlignment="1">
      <alignment/>
    </xf>
    <xf numFmtId="0" fontId="0" fillId="18" borderId="20" xfId="0" applyFill="1" applyBorder="1" applyAlignment="1">
      <alignment/>
    </xf>
    <xf numFmtId="0" fontId="0" fillId="18" borderId="31" xfId="0" applyFill="1" applyBorder="1" applyAlignment="1">
      <alignment/>
    </xf>
    <xf numFmtId="171" fontId="24" fillId="0" borderId="25" xfId="43" applyFont="1" applyFill="1" applyBorder="1" applyAlignment="1" applyProtection="1">
      <alignment horizontal="center" vertical="center" wrapText="1"/>
      <protection/>
    </xf>
    <xf numFmtId="0" fontId="24" fillId="0" borderId="11" xfId="0" applyFont="1" applyFill="1" applyBorder="1" applyAlignment="1">
      <alignment horizontal="center" vertical="center" wrapText="1"/>
    </xf>
    <xf numFmtId="0" fontId="0" fillId="18" borderId="32" xfId="0" applyFill="1" applyBorder="1" applyAlignment="1">
      <alignment/>
    </xf>
    <xf numFmtId="171" fontId="20" fillId="18" borderId="20" xfId="0" applyNumberFormat="1" applyFont="1" applyFill="1" applyBorder="1" applyAlignment="1">
      <alignment horizontal="center" vertical="center"/>
    </xf>
    <xf numFmtId="171" fontId="24" fillId="0" borderId="15" xfId="43" applyFont="1" applyFill="1" applyBorder="1" applyAlignment="1" applyProtection="1">
      <alignment horizontal="center" vertical="center" wrapText="1"/>
      <protection/>
    </xf>
    <xf numFmtId="171" fontId="24" fillId="0" borderId="26" xfId="43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/>
    </xf>
    <xf numFmtId="0" fontId="0" fillId="18" borderId="33" xfId="0" applyFill="1" applyBorder="1" applyAlignment="1">
      <alignment/>
    </xf>
    <xf numFmtId="0" fontId="0" fillId="0" borderId="0" xfId="0" applyAlignment="1">
      <alignment horizontal="left"/>
    </xf>
    <xf numFmtId="0" fontId="0" fillId="18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18" borderId="0" xfId="0" applyFill="1" applyAlignment="1">
      <alignment wrapText="1"/>
    </xf>
    <xf numFmtId="0" fontId="0" fillId="0" borderId="0" xfId="0" applyAlignment="1">
      <alignment wrapText="1"/>
    </xf>
    <xf numFmtId="14" fontId="24" fillId="0" borderId="10" xfId="0" applyNumberFormat="1" applyFont="1" applyFill="1" applyBorder="1" applyAlignment="1">
      <alignment horizontal="center" vertical="center" wrapText="1"/>
    </xf>
    <xf numFmtId="14" fontId="24" fillId="0" borderId="25" xfId="0" applyNumberFormat="1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14" fontId="24" fillId="0" borderId="26" xfId="0" applyNumberFormat="1" applyFont="1" applyFill="1" applyBorder="1" applyAlignment="1">
      <alignment horizontal="center" vertical="center" wrapText="1"/>
    </xf>
    <xf numFmtId="0" fontId="21" fillId="18" borderId="20" xfId="0" applyFont="1" applyFill="1" applyBorder="1" applyAlignment="1">
      <alignment horizontal="center" vertical="center"/>
    </xf>
    <xf numFmtId="0" fontId="21" fillId="18" borderId="34" xfId="0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center" vertical="center" wrapText="1"/>
    </xf>
    <xf numFmtId="0" fontId="0" fillId="0" borderId="36" xfId="0" applyBorder="1" applyAlignment="1">
      <alignment/>
    </xf>
    <xf numFmtId="0" fontId="24" fillId="0" borderId="30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left"/>
    </xf>
    <xf numFmtId="14" fontId="24" fillId="0" borderId="28" xfId="0" applyNumberFormat="1" applyFont="1" applyFill="1" applyBorder="1" applyAlignment="1">
      <alignment horizontal="center" vertical="center" wrapText="1"/>
    </xf>
    <xf numFmtId="14" fontId="24" fillId="0" borderId="38" xfId="0" applyNumberFormat="1" applyFont="1" applyFill="1" applyBorder="1" applyAlignment="1">
      <alignment horizontal="center" vertical="center" wrapText="1"/>
    </xf>
    <xf numFmtId="49" fontId="24" fillId="0" borderId="36" xfId="0" applyNumberFormat="1" applyFont="1" applyFill="1" applyBorder="1" applyAlignment="1">
      <alignment horizontal="center" vertical="center" wrapText="1"/>
    </xf>
    <xf numFmtId="171" fontId="24" fillId="0" borderId="28" xfId="43" applyFont="1" applyBorder="1" applyAlignment="1">
      <alignment horizontal="center"/>
    </xf>
    <xf numFmtId="171" fontId="24" fillId="0" borderId="38" xfId="43" applyFont="1" applyBorder="1" applyAlignment="1">
      <alignment horizontal="center"/>
    </xf>
    <xf numFmtId="171" fontId="24" fillId="0" borderId="36" xfId="43" applyFont="1" applyFill="1" applyBorder="1" applyAlignment="1">
      <alignment horizontal="center" vertical="center" wrapText="1"/>
    </xf>
    <xf numFmtId="0" fontId="0" fillId="0" borderId="27" xfId="0" applyBorder="1" applyAlignment="1">
      <alignment/>
    </xf>
    <xf numFmtId="0" fontId="0" fillId="0" borderId="39" xfId="0" applyBorder="1" applyAlignment="1">
      <alignment horizontal="left"/>
    </xf>
    <xf numFmtId="49" fontId="24" fillId="0" borderId="27" xfId="0" applyNumberFormat="1" applyFont="1" applyFill="1" applyBorder="1" applyAlignment="1">
      <alignment horizontal="center" vertical="center" wrapText="1"/>
    </xf>
    <xf numFmtId="171" fontId="24" fillId="0" borderId="25" xfId="43" applyFont="1" applyBorder="1" applyAlignment="1">
      <alignment horizontal="center"/>
    </xf>
    <xf numFmtId="171" fontId="24" fillId="0" borderId="26" xfId="43" applyFont="1" applyBorder="1" applyAlignment="1">
      <alignment horizontal="center"/>
    </xf>
    <xf numFmtId="171" fontId="23" fillId="6" borderId="31" xfId="43" applyFont="1" applyFill="1" applyBorder="1" applyAlignment="1">
      <alignment horizontal="center" vertical="center" wrapText="1"/>
    </xf>
    <xf numFmtId="171" fontId="24" fillId="0" borderId="30" xfId="43" applyFont="1" applyBorder="1" applyAlignment="1">
      <alignment horizontal="center"/>
    </xf>
    <xf numFmtId="171" fontId="24" fillId="0" borderId="12" xfId="43" applyFont="1" applyBorder="1" applyAlignment="1">
      <alignment horizontal="center"/>
    </xf>
    <xf numFmtId="171" fontId="24" fillId="0" borderId="40" xfId="43" applyFont="1" applyFill="1" applyBorder="1" applyAlignment="1">
      <alignment horizontal="center"/>
    </xf>
    <xf numFmtId="171" fontId="24" fillId="0" borderId="41" xfId="43" applyFont="1" applyFill="1" applyBorder="1" applyAlignment="1">
      <alignment horizontal="center"/>
    </xf>
    <xf numFmtId="171" fontId="24" fillId="0" borderId="41" xfId="43" applyFont="1" applyFill="1" applyBorder="1" applyAlignment="1">
      <alignment horizontal="center" vertical="center" wrapText="1"/>
    </xf>
    <xf numFmtId="171" fontId="24" fillId="0" borderId="42" xfId="43" applyFont="1" applyFill="1" applyBorder="1" applyAlignment="1">
      <alignment horizontal="center" vertical="center" wrapText="1"/>
    </xf>
    <xf numFmtId="171" fontId="23" fillId="19" borderId="31" xfId="43" applyFont="1" applyFill="1" applyBorder="1" applyAlignment="1">
      <alignment horizontal="center" vertical="center" wrapText="1"/>
    </xf>
    <xf numFmtId="171" fontId="19" fillId="6" borderId="31" xfId="43" applyFont="1" applyFill="1" applyBorder="1" applyAlignment="1" applyProtection="1">
      <alignment horizontal="center" vertical="center" wrapText="1"/>
      <protection/>
    </xf>
    <xf numFmtId="174" fontId="0" fillId="20" borderId="43" xfId="0" applyNumberFormat="1" applyFont="1" applyFill="1" applyBorder="1" applyAlignment="1">
      <alignment horizontal="center" vertical="center" wrapText="1"/>
    </xf>
    <xf numFmtId="174" fontId="0" fillId="20" borderId="44" xfId="0" applyNumberFormat="1" applyFont="1" applyFill="1" applyBorder="1" applyAlignment="1">
      <alignment horizontal="center" vertical="center" wrapText="1"/>
    </xf>
    <xf numFmtId="171" fontId="20" fillId="19" borderId="31" xfId="0" applyNumberFormat="1" applyFont="1" applyFill="1" applyBorder="1" applyAlignment="1">
      <alignment horizontal="center" vertical="center"/>
    </xf>
    <xf numFmtId="171" fontId="19" fillId="19" borderId="31" xfId="0" applyNumberFormat="1" applyFont="1" applyFill="1" applyBorder="1" applyAlignment="1">
      <alignment horizontal="center" vertical="center"/>
    </xf>
    <xf numFmtId="171" fontId="24" fillId="21" borderId="45" xfId="43" applyFont="1" applyFill="1" applyBorder="1" applyAlignment="1">
      <alignment horizontal="center" vertical="center" wrapText="1"/>
    </xf>
    <xf numFmtId="174" fontId="0" fillId="21" borderId="44" xfId="0" applyNumberFormat="1" applyFont="1" applyFill="1" applyBorder="1" applyAlignment="1">
      <alignment horizontal="center" vertical="center" wrapText="1"/>
    </xf>
    <xf numFmtId="171" fontId="24" fillId="21" borderId="46" xfId="43" applyFont="1" applyFill="1" applyBorder="1" applyAlignment="1">
      <alignment horizontal="center" vertical="center" wrapText="1"/>
    </xf>
    <xf numFmtId="171" fontId="19" fillId="21" borderId="27" xfId="43" applyFont="1" applyFill="1" applyBorder="1" applyAlignment="1" applyProtection="1">
      <alignment horizontal="center" vertical="center" wrapText="1"/>
      <protection/>
    </xf>
    <xf numFmtId="171" fontId="24" fillId="21" borderId="47" xfId="43" applyFont="1" applyFill="1" applyBorder="1" applyAlignment="1">
      <alignment horizontal="center" vertical="center" wrapText="1"/>
    </xf>
    <xf numFmtId="171" fontId="24" fillId="21" borderId="48" xfId="43" applyFont="1" applyFill="1" applyBorder="1" applyAlignment="1">
      <alignment horizontal="center" vertical="center" wrapText="1"/>
    </xf>
    <xf numFmtId="171" fontId="24" fillId="21" borderId="15" xfId="43" applyFont="1" applyFill="1" applyBorder="1" applyAlignment="1">
      <alignment horizontal="center" vertical="center" wrapText="1"/>
    </xf>
    <xf numFmtId="171" fontId="24" fillId="21" borderId="27" xfId="43" applyFont="1" applyFill="1" applyBorder="1" applyAlignment="1">
      <alignment horizontal="center" vertical="center" wrapText="1"/>
    </xf>
    <xf numFmtId="171" fontId="24" fillId="21" borderId="16" xfId="43" applyFont="1" applyFill="1" applyBorder="1" applyAlignment="1">
      <alignment horizontal="center" vertical="center" wrapText="1"/>
    </xf>
    <xf numFmtId="171" fontId="24" fillId="21" borderId="38" xfId="43" applyFont="1" applyFill="1" applyBorder="1" applyAlignment="1">
      <alignment horizontal="center" vertical="center" wrapText="1"/>
    </xf>
    <xf numFmtId="171" fontId="24" fillId="21" borderId="36" xfId="43" applyFont="1" applyFill="1" applyBorder="1" applyAlignment="1">
      <alignment horizontal="center" vertical="center" wrapText="1"/>
    </xf>
    <xf numFmtId="171" fontId="24" fillId="21" borderId="49" xfId="43" applyFont="1" applyFill="1" applyBorder="1" applyAlignment="1">
      <alignment horizontal="center" vertical="center" wrapText="1"/>
    </xf>
    <xf numFmtId="171" fontId="24" fillId="21" borderId="26" xfId="43" applyFont="1" applyFill="1" applyBorder="1" applyAlignment="1">
      <alignment horizontal="center" vertical="center" wrapText="1"/>
    </xf>
    <xf numFmtId="171" fontId="24" fillId="21" borderId="50" xfId="43" applyFont="1" applyFill="1" applyBorder="1" applyAlignment="1">
      <alignment horizontal="center" vertical="center" wrapText="1"/>
    </xf>
    <xf numFmtId="171" fontId="24" fillId="21" borderId="39" xfId="43" applyFont="1" applyFill="1" applyBorder="1" applyAlignment="1" applyProtection="1">
      <alignment horizontal="center" vertical="center" wrapText="1"/>
      <protection/>
    </xf>
    <xf numFmtId="171" fontId="24" fillId="21" borderId="17" xfId="43" applyFont="1" applyFill="1" applyBorder="1" applyAlignment="1" applyProtection="1">
      <alignment horizontal="center" vertical="center" wrapText="1"/>
      <protection/>
    </xf>
    <xf numFmtId="171" fontId="24" fillId="21" borderId="51" xfId="43" applyFont="1" applyFill="1" applyBorder="1" applyAlignment="1" applyProtection="1">
      <alignment horizontal="center" vertical="center" wrapText="1"/>
      <protection/>
    </xf>
    <xf numFmtId="171" fontId="24" fillId="21" borderId="16" xfId="43" applyFont="1" applyFill="1" applyBorder="1" applyAlignment="1" applyProtection="1">
      <alignment horizontal="center" vertical="center" wrapText="1"/>
      <protection/>
    </xf>
    <xf numFmtId="171" fontId="24" fillId="21" borderId="52" xfId="43" applyFont="1" applyFill="1" applyBorder="1" applyAlignment="1" applyProtection="1">
      <alignment horizontal="center" vertical="center" wrapText="1"/>
      <protection/>
    </xf>
    <xf numFmtId="171" fontId="24" fillId="21" borderId="36" xfId="43" applyFont="1" applyFill="1" applyBorder="1" applyAlignment="1" applyProtection="1">
      <alignment horizontal="center" vertical="center" wrapText="1"/>
      <protection/>
    </xf>
    <xf numFmtId="171" fontId="24" fillId="21" borderId="0" xfId="43" applyFont="1" applyFill="1" applyBorder="1" applyAlignment="1" applyProtection="1">
      <alignment horizontal="center" vertical="center" wrapText="1"/>
      <protection/>
    </xf>
    <xf numFmtId="171" fontId="24" fillId="21" borderId="27" xfId="43" applyFont="1" applyFill="1" applyBorder="1" applyAlignment="1" applyProtection="1">
      <alignment horizontal="center" vertical="center" wrapText="1"/>
      <protection/>
    </xf>
    <xf numFmtId="171" fontId="24" fillId="21" borderId="53" xfId="43" applyFont="1" applyFill="1" applyBorder="1" applyAlignment="1" applyProtection="1">
      <alignment horizontal="center" vertical="center" wrapText="1"/>
      <protection/>
    </xf>
    <xf numFmtId="0" fontId="21" fillId="18" borderId="54" xfId="0" applyFont="1" applyFill="1" applyBorder="1" applyAlignment="1">
      <alignment horizontal="center" vertical="center" wrapText="1"/>
    </xf>
    <xf numFmtId="49" fontId="24" fillId="0" borderId="55" xfId="0" applyNumberFormat="1" applyFont="1" applyFill="1" applyBorder="1" applyAlignment="1">
      <alignment horizontal="center" vertical="center" wrapText="1"/>
    </xf>
    <xf numFmtId="49" fontId="24" fillId="0" borderId="56" xfId="0" applyNumberFormat="1" applyFont="1" applyFill="1" applyBorder="1" applyAlignment="1">
      <alignment horizontal="center" vertical="center" wrapText="1"/>
    </xf>
    <xf numFmtId="49" fontId="24" fillId="0" borderId="57" xfId="0" applyNumberFormat="1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center" vertical="center" wrapText="1"/>
    </xf>
    <xf numFmtId="0" fontId="21" fillId="18" borderId="34" xfId="0" applyFont="1" applyFill="1" applyBorder="1" applyAlignment="1">
      <alignment horizontal="center" vertical="center" wrapText="1"/>
    </xf>
    <xf numFmtId="0" fontId="21" fillId="18" borderId="54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left" vertical="center" wrapText="1"/>
    </xf>
    <xf numFmtId="0" fontId="0" fillId="18" borderId="11" xfId="0" applyFont="1" applyFill="1" applyBorder="1" applyAlignment="1">
      <alignment horizontal="left" vertical="center" wrapText="1"/>
    </xf>
    <xf numFmtId="0" fontId="0" fillId="18" borderId="15" xfId="0" applyFont="1" applyFill="1" applyBorder="1" applyAlignment="1">
      <alignment horizontal="left" vertical="center" wrapText="1"/>
    </xf>
    <xf numFmtId="0" fontId="20" fillId="18" borderId="58" xfId="0" applyFont="1" applyFill="1" applyBorder="1" applyAlignment="1">
      <alignment horizontal="left" vertical="center" wrapText="1"/>
    </xf>
    <xf numFmtId="0" fontId="20" fillId="18" borderId="59" xfId="0" applyFont="1" applyFill="1" applyBorder="1" applyAlignment="1">
      <alignment horizontal="left" vertical="center" wrapText="1"/>
    </xf>
    <xf numFmtId="0" fontId="20" fillId="18" borderId="60" xfId="0" applyFont="1" applyFill="1" applyBorder="1" applyAlignment="1">
      <alignment horizontal="left" vertical="center" wrapText="1"/>
    </xf>
    <xf numFmtId="0" fontId="20" fillId="18" borderId="10" xfId="0" applyFont="1" applyFill="1" applyBorder="1" applyAlignment="1">
      <alignment horizontal="left" vertical="center" wrapText="1"/>
    </xf>
    <xf numFmtId="0" fontId="20" fillId="18" borderId="11" xfId="0" applyFont="1" applyFill="1" applyBorder="1" applyAlignment="1">
      <alignment horizontal="left" vertical="center" wrapText="1"/>
    </xf>
    <xf numFmtId="0" fontId="20" fillId="18" borderId="15" xfId="0" applyFont="1" applyFill="1" applyBorder="1" applyAlignment="1">
      <alignment horizontal="left" vertical="center" wrapText="1"/>
    </xf>
    <xf numFmtId="0" fontId="20" fillId="18" borderId="61" xfId="0" applyFont="1" applyFill="1" applyBorder="1" applyAlignment="1">
      <alignment horizontal="center" vertical="center" wrapText="1"/>
    </xf>
    <xf numFmtId="0" fontId="20" fillId="18" borderId="13" xfId="0" applyFont="1" applyFill="1" applyBorder="1" applyAlignment="1">
      <alignment horizontal="center" vertical="center" wrapText="1"/>
    </xf>
    <xf numFmtId="0" fontId="0" fillId="18" borderId="22" xfId="0" applyFont="1" applyFill="1" applyBorder="1" applyAlignment="1">
      <alignment horizontal="left" vertical="center" wrapText="1"/>
    </xf>
    <xf numFmtId="0" fontId="0" fillId="18" borderId="62" xfId="0" applyFont="1" applyFill="1" applyBorder="1" applyAlignment="1">
      <alignment horizontal="left" vertical="center" wrapText="1"/>
    </xf>
    <xf numFmtId="0" fontId="0" fillId="18" borderId="56" xfId="0" applyFont="1" applyFill="1" applyBorder="1" applyAlignment="1">
      <alignment horizontal="left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28" xfId="0" applyFont="1" applyFill="1" applyBorder="1" applyAlignment="1">
      <alignment horizontal="center" vertical="center" wrapText="1"/>
    </xf>
    <xf numFmtId="0" fontId="24" fillId="0" borderId="30" xfId="0" applyFont="1" applyFill="1" applyBorder="1" applyAlignment="1">
      <alignment horizontal="center" vertical="center" wrapText="1"/>
    </xf>
    <xf numFmtId="0" fontId="20" fillId="0" borderId="40" xfId="0" applyFont="1" applyBorder="1" applyAlignment="1">
      <alignment horizontal="right"/>
    </xf>
    <xf numFmtId="0" fontId="20" fillId="0" borderId="41" xfId="0" applyFont="1" applyBorder="1" applyAlignment="1">
      <alignment horizontal="right"/>
    </xf>
    <xf numFmtId="0" fontId="20" fillId="0" borderId="42" xfId="0" applyFont="1" applyBorder="1" applyAlignment="1">
      <alignment horizontal="right"/>
    </xf>
    <xf numFmtId="0" fontId="19" fillId="18" borderId="40" xfId="0" applyFont="1" applyFill="1" applyBorder="1" applyAlignment="1">
      <alignment horizontal="right" vertical="center"/>
    </xf>
    <xf numFmtId="0" fontId="19" fillId="18" borderId="41" xfId="0" applyFont="1" applyFill="1" applyBorder="1" applyAlignment="1">
      <alignment horizontal="right" vertical="center"/>
    </xf>
    <xf numFmtId="0" fontId="19" fillId="18" borderId="42" xfId="0" applyFont="1" applyFill="1" applyBorder="1" applyAlignment="1">
      <alignment horizontal="right" vertical="center"/>
    </xf>
    <xf numFmtId="0" fontId="18" fillId="6" borderId="63" xfId="0" applyFont="1" applyFill="1" applyBorder="1" applyAlignment="1">
      <alignment horizontal="left" vertical="center" wrapText="1"/>
    </xf>
    <xf numFmtId="0" fontId="18" fillId="6" borderId="64" xfId="0" applyFont="1" applyFill="1" applyBorder="1" applyAlignment="1">
      <alignment horizontal="left" vertical="center" wrapText="1"/>
    </xf>
    <xf numFmtId="0" fontId="18" fillId="6" borderId="65" xfId="0" applyFont="1" applyFill="1" applyBorder="1" applyAlignment="1">
      <alignment horizontal="left" vertical="center" wrapText="1"/>
    </xf>
    <xf numFmtId="0" fontId="18" fillId="18" borderId="10" xfId="0" applyFont="1" applyFill="1" applyBorder="1" applyAlignment="1">
      <alignment horizontal="left" vertical="center" wrapText="1"/>
    </xf>
    <xf numFmtId="0" fontId="18" fillId="18" borderId="11" xfId="0" applyFont="1" applyFill="1" applyBorder="1" applyAlignment="1">
      <alignment horizontal="left" vertical="center" wrapText="1"/>
    </xf>
    <xf numFmtId="0" fontId="18" fillId="18" borderId="15" xfId="0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24" fillId="0" borderId="67" xfId="0" applyFont="1" applyFill="1" applyBorder="1" applyAlignment="1">
      <alignment horizontal="center" vertical="center" wrapText="1"/>
    </xf>
    <xf numFmtId="0" fontId="21" fillId="18" borderId="68" xfId="0" applyFont="1" applyFill="1" applyBorder="1" applyAlignment="1">
      <alignment horizontal="center" vertical="center" wrapText="1"/>
    </xf>
    <xf numFmtId="0" fontId="21" fillId="18" borderId="35" xfId="0" applyFont="1" applyFill="1" applyBorder="1" applyAlignment="1">
      <alignment horizontal="center" vertical="center" wrapText="1"/>
    </xf>
    <xf numFmtId="0" fontId="21" fillId="18" borderId="69" xfId="0" applyFont="1" applyFill="1" applyBorder="1" applyAlignment="1">
      <alignment horizontal="center" vertical="center" wrapText="1"/>
    </xf>
    <xf numFmtId="0" fontId="21" fillId="18" borderId="70" xfId="0" applyFont="1" applyFill="1" applyBorder="1" applyAlignment="1">
      <alignment horizontal="center" vertical="center" wrapText="1"/>
    </xf>
    <xf numFmtId="0" fontId="20" fillId="22" borderId="69" xfId="0" applyFont="1" applyFill="1" applyBorder="1" applyAlignment="1">
      <alignment horizontal="center" vertical="center" wrapText="1"/>
    </xf>
    <xf numFmtId="0" fontId="20" fillId="22" borderId="70" xfId="0" applyFont="1" applyFill="1" applyBorder="1" applyAlignment="1">
      <alignment horizontal="center" vertical="center" wrapText="1"/>
    </xf>
    <xf numFmtId="0" fontId="20" fillId="23" borderId="69" xfId="0" applyFont="1" applyFill="1" applyBorder="1" applyAlignment="1">
      <alignment horizontal="center" vertical="center" wrapText="1"/>
    </xf>
    <xf numFmtId="0" fontId="20" fillId="23" borderId="70" xfId="0" applyFont="1" applyFill="1" applyBorder="1" applyAlignment="1">
      <alignment horizontal="center" vertical="center" wrapText="1"/>
    </xf>
    <xf numFmtId="0" fontId="21" fillId="18" borderId="40" xfId="0" applyFont="1" applyFill="1" applyBorder="1" applyAlignment="1">
      <alignment horizontal="center" vertical="center"/>
    </xf>
    <xf numFmtId="0" fontId="21" fillId="18" borderId="71" xfId="0" applyFont="1" applyFill="1" applyBorder="1" applyAlignment="1">
      <alignment horizontal="center" vertical="center"/>
    </xf>
    <xf numFmtId="0" fontId="20" fillId="18" borderId="40" xfId="0" applyFont="1" applyFill="1" applyBorder="1" applyAlignment="1">
      <alignment horizontal="center" vertical="center" wrapText="1"/>
    </xf>
    <xf numFmtId="0" fontId="20" fillId="18" borderId="42" xfId="0" applyFont="1" applyFill="1" applyBorder="1" applyAlignment="1">
      <alignment horizontal="center" vertical="center" wrapText="1"/>
    </xf>
    <xf numFmtId="0" fontId="20" fillId="18" borderId="41" xfId="0" applyFont="1" applyFill="1" applyBorder="1" applyAlignment="1">
      <alignment horizontal="center" vertical="center" wrapText="1"/>
    </xf>
    <xf numFmtId="0" fontId="21" fillId="0" borderId="69" xfId="0" applyFont="1" applyFill="1" applyBorder="1" applyAlignment="1">
      <alignment horizontal="center" vertical="center" wrapText="1"/>
    </xf>
    <xf numFmtId="0" fontId="21" fillId="0" borderId="70" xfId="0" applyFont="1" applyFill="1" applyBorder="1" applyAlignment="1">
      <alignment horizontal="center" vertical="center" wrapText="1"/>
    </xf>
    <xf numFmtId="0" fontId="21" fillId="18" borderId="72" xfId="0" applyFont="1" applyFill="1" applyBorder="1" applyAlignment="1">
      <alignment horizontal="center" vertical="center" wrapText="1"/>
    </xf>
    <xf numFmtId="0" fontId="21" fillId="18" borderId="34" xfId="0" applyFont="1" applyFill="1" applyBorder="1" applyAlignment="1">
      <alignment horizontal="center" vertical="center" wrapText="1"/>
    </xf>
    <xf numFmtId="0" fontId="21" fillId="18" borderId="73" xfId="0" applyFont="1" applyFill="1" applyBorder="1" applyAlignment="1">
      <alignment horizontal="center" vertical="center" wrapText="1"/>
    </xf>
    <xf numFmtId="0" fontId="21" fillId="18" borderId="54" xfId="0" applyFont="1" applyFill="1" applyBorder="1" applyAlignment="1">
      <alignment horizontal="center" vertical="center" wrapText="1"/>
    </xf>
    <xf numFmtId="0" fontId="20" fillId="22" borderId="74" xfId="0" applyFont="1" applyFill="1" applyBorder="1" applyAlignment="1">
      <alignment horizontal="center" vertical="center" wrapText="1"/>
    </xf>
    <xf numFmtId="0" fontId="20" fillId="24" borderId="40" xfId="0" applyFont="1" applyFill="1" applyBorder="1" applyAlignment="1">
      <alignment horizontal="center" vertical="center" wrapText="1"/>
    </xf>
    <xf numFmtId="0" fontId="20" fillId="24" borderId="41" xfId="0" applyFont="1" applyFill="1" applyBorder="1" applyAlignment="1">
      <alignment horizontal="center" vertical="center" wrapText="1"/>
    </xf>
    <xf numFmtId="0" fontId="20" fillId="24" borderId="42" xfId="0" applyFont="1" applyFill="1" applyBorder="1" applyAlignment="1">
      <alignment horizontal="center" vertical="center" wrapText="1"/>
    </xf>
    <xf numFmtId="0" fontId="20" fillId="25" borderId="40" xfId="0" applyFont="1" applyFill="1" applyBorder="1" applyAlignment="1">
      <alignment horizontal="center" vertical="center" wrapText="1"/>
    </xf>
    <xf numFmtId="0" fontId="20" fillId="25" borderId="41" xfId="0" applyFont="1" applyFill="1" applyBorder="1" applyAlignment="1">
      <alignment horizontal="center" vertical="center" wrapText="1"/>
    </xf>
    <xf numFmtId="0" fontId="20" fillId="25" borderId="42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0" fillId="0" borderId="76" xfId="0" applyFill="1" applyBorder="1" applyAlignment="1">
      <alignment horizontal="center" vertical="center"/>
    </xf>
    <xf numFmtId="0" fontId="20" fillId="0" borderId="69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 wrapText="1"/>
    </xf>
    <xf numFmtId="0" fontId="20" fillId="26" borderId="77" xfId="0" applyFont="1" applyFill="1" applyBorder="1" applyAlignment="1">
      <alignment horizontal="center" vertical="center"/>
    </xf>
    <xf numFmtId="0" fontId="20" fillId="26" borderId="78" xfId="0" applyFont="1" applyFill="1" applyBorder="1" applyAlignment="1">
      <alignment horizontal="center" vertical="center"/>
    </xf>
    <xf numFmtId="0" fontId="20" fillId="26" borderId="23" xfId="0" applyFont="1" applyFill="1" applyBorder="1" applyAlignment="1">
      <alignment horizontal="center" vertical="center"/>
    </xf>
    <xf numFmtId="0" fontId="20" fillId="26" borderId="0" xfId="0" applyFont="1" applyFill="1" applyBorder="1" applyAlignment="1">
      <alignment horizontal="center" vertical="center"/>
    </xf>
    <xf numFmtId="0" fontId="20" fillId="26" borderId="33" xfId="0" applyFont="1" applyFill="1" applyBorder="1" applyAlignment="1">
      <alignment horizontal="center" vertical="center"/>
    </xf>
    <xf numFmtId="0" fontId="20" fillId="26" borderId="75" xfId="0" applyFont="1" applyFill="1" applyBorder="1" applyAlignment="1">
      <alignment horizontal="center" vertical="center"/>
    </xf>
    <xf numFmtId="0" fontId="20" fillId="27" borderId="77" xfId="0" applyFont="1" applyFill="1" applyBorder="1" applyAlignment="1">
      <alignment horizontal="center" vertical="center"/>
    </xf>
    <xf numFmtId="0" fontId="20" fillId="27" borderId="78" xfId="0" applyFont="1" applyFill="1" applyBorder="1" applyAlignment="1">
      <alignment horizontal="center" vertical="center"/>
    </xf>
    <xf numFmtId="0" fontId="20" fillId="27" borderId="79" xfId="0" applyFont="1" applyFill="1" applyBorder="1" applyAlignment="1">
      <alignment horizontal="center" vertical="center"/>
    </xf>
    <xf numFmtId="0" fontId="20" fillId="27" borderId="33" xfId="0" applyFont="1" applyFill="1" applyBorder="1" applyAlignment="1">
      <alignment horizontal="center" vertical="center"/>
    </xf>
    <xf numFmtId="0" fontId="20" fillId="27" borderId="75" xfId="0" applyFont="1" applyFill="1" applyBorder="1" applyAlignment="1">
      <alignment horizontal="center" vertical="center"/>
    </xf>
    <xf numFmtId="0" fontId="20" fillId="27" borderId="76" xfId="0" applyFont="1" applyFill="1" applyBorder="1" applyAlignment="1">
      <alignment horizontal="center" vertical="center"/>
    </xf>
    <xf numFmtId="0" fontId="23" fillId="18" borderId="69" xfId="0" applyFont="1" applyFill="1" applyBorder="1" applyAlignment="1">
      <alignment horizontal="center" vertical="center" wrapText="1"/>
    </xf>
    <xf numFmtId="0" fontId="23" fillId="18" borderId="49" xfId="0" applyFont="1" applyFill="1" applyBorder="1" applyAlignment="1">
      <alignment horizontal="center" vertical="center" wrapText="1"/>
    </xf>
    <xf numFmtId="0" fontId="23" fillId="18" borderId="70" xfId="0" applyFont="1" applyFill="1" applyBorder="1" applyAlignment="1">
      <alignment horizontal="center" vertical="center" wrapText="1"/>
    </xf>
    <xf numFmtId="0" fontId="20" fillId="28" borderId="77" xfId="0" applyFont="1" applyFill="1" applyBorder="1" applyAlignment="1">
      <alignment horizontal="center" vertical="center"/>
    </xf>
    <xf numFmtId="0" fontId="20" fillId="28" borderId="78" xfId="0" applyFont="1" applyFill="1" applyBorder="1" applyAlignment="1">
      <alignment horizontal="center" vertical="center"/>
    </xf>
    <xf numFmtId="0" fontId="20" fillId="28" borderId="79" xfId="0" applyFont="1" applyFill="1" applyBorder="1" applyAlignment="1">
      <alignment horizontal="center" vertical="center"/>
    </xf>
    <xf numFmtId="0" fontId="20" fillId="28" borderId="33" xfId="0" applyFont="1" applyFill="1" applyBorder="1" applyAlignment="1">
      <alignment horizontal="center" vertical="center"/>
    </xf>
    <xf numFmtId="0" fontId="20" fillId="28" borderId="75" xfId="0" applyFont="1" applyFill="1" applyBorder="1" applyAlignment="1">
      <alignment horizontal="center" vertical="center"/>
    </xf>
    <xf numFmtId="0" fontId="20" fillId="28" borderId="76" xfId="0" applyFont="1" applyFill="1" applyBorder="1" applyAlignment="1">
      <alignment horizontal="center" vertical="center"/>
    </xf>
    <xf numFmtId="0" fontId="20" fillId="29" borderId="77" xfId="0" applyFont="1" applyFill="1" applyBorder="1" applyAlignment="1">
      <alignment horizontal="center" vertical="center"/>
    </xf>
    <xf numFmtId="0" fontId="20" fillId="29" borderId="78" xfId="0" applyFont="1" applyFill="1" applyBorder="1" applyAlignment="1">
      <alignment horizontal="center" vertical="center"/>
    </xf>
    <xf numFmtId="0" fontId="20" fillId="29" borderId="79" xfId="0" applyFont="1" applyFill="1" applyBorder="1" applyAlignment="1">
      <alignment horizontal="center" vertical="center"/>
    </xf>
    <xf numFmtId="0" fontId="20" fillId="29" borderId="33" xfId="0" applyFont="1" applyFill="1" applyBorder="1" applyAlignment="1">
      <alignment horizontal="center" vertical="center"/>
    </xf>
    <xf numFmtId="0" fontId="20" fillId="29" borderId="75" xfId="0" applyFont="1" applyFill="1" applyBorder="1" applyAlignment="1">
      <alignment horizontal="center" vertical="center"/>
    </xf>
    <xf numFmtId="0" fontId="20" fillId="29" borderId="76" xfId="0" applyFont="1" applyFill="1" applyBorder="1" applyAlignment="1">
      <alignment horizontal="center" vertical="center"/>
    </xf>
    <xf numFmtId="0" fontId="20" fillId="30" borderId="69" xfId="0" applyFont="1" applyFill="1" applyBorder="1" applyAlignment="1">
      <alignment horizontal="center" vertical="center" wrapText="1"/>
    </xf>
    <xf numFmtId="0" fontId="20" fillId="30" borderId="49" xfId="0" applyFont="1" applyFill="1" applyBorder="1" applyAlignment="1">
      <alignment horizontal="center" vertical="center" wrapText="1"/>
    </xf>
    <xf numFmtId="0" fontId="20" fillId="30" borderId="70" xfId="0" applyFont="1" applyFill="1" applyBorder="1" applyAlignment="1">
      <alignment horizontal="center" vertical="center" wrapText="1"/>
    </xf>
    <xf numFmtId="0" fontId="20" fillId="31" borderId="40" xfId="0" applyFont="1" applyFill="1" applyBorder="1" applyAlignment="1">
      <alignment horizontal="center" vertical="center" wrapText="1"/>
    </xf>
    <xf numFmtId="0" fontId="20" fillId="31" borderId="41" xfId="0" applyFont="1" applyFill="1" applyBorder="1" applyAlignment="1">
      <alignment horizontal="center" vertical="center" wrapText="1"/>
    </xf>
    <xf numFmtId="0" fontId="20" fillId="31" borderId="42" xfId="0" applyFont="1" applyFill="1" applyBorder="1" applyAlignment="1">
      <alignment horizontal="center" vertical="center" wrapText="1"/>
    </xf>
    <xf numFmtId="0" fontId="28" fillId="2" borderId="77" xfId="0" applyFont="1" applyFill="1" applyBorder="1" applyAlignment="1" applyProtection="1">
      <alignment horizontal="center" vertical="center"/>
      <protection locked="0"/>
    </xf>
    <xf numFmtId="0" fontId="28" fillId="2" borderId="78" xfId="0" applyFont="1" applyFill="1" applyBorder="1" applyAlignment="1" applyProtection="1">
      <alignment horizontal="center" vertical="center"/>
      <protection locked="0"/>
    </xf>
    <xf numFmtId="0" fontId="28" fillId="2" borderId="79" xfId="0" applyFont="1" applyFill="1" applyBorder="1" applyAlignment="1" applyProtection="1">
      <alignment horizontal="center" vertical="center"/>
      <protection locked="0"/>
    </xf>
    <xf numFmtId="0" fontId="30" fillId="2" borderId="23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24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80" xfId="0" applyFont="1" applyFill="1" applyBorder="1" applyAlignment="1">
      <alignment horizontal="left" vertical="center"/>
    </xf>
    <xf numFmtId="0" fontId="19" fillId="2" borderId="24" xfId="0" applyFont="1" applyFill="1" applyBorder="1" applyAlignment="1">
      <alignment horizontal="left" vertical="center"/>
    </xf>
    <xf numFmtId="0" fontId="18" fillId="6" borderId="63" xfId="0" applyFont="1" applyFill="1" applyBorder="1" applyAlignment="1">
      <alignment horizontal="left" vertical="center"/>
    </xf>
    <xf numFmtId="0" fontId="18" fillId="6" borderId="64" xfId="0" applyFont="1" applyFill="1" applyBorder="1" applyAlignment="1">
      <alignment horizontal="left" vertical="center"/>
    </xf>
    <xf numFmtId="0" fontId="18" fillId="6" borderId="65" xfId="0" applyFont="1" applyFill="1" applyBorder="1" applyAlignment="1">
      <alignment horizontal="left" vertical="center"/>
    </xf>
    <xf numFmtId="171" fontId="23" fillId="19" borderId="31" xfId="0" applyNumberFormat="1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tabSelected="1" zoomScalePageLayoutView="0" workbookViewId="0" topLeftCell="V10">
      <selection activeCell="AP28" sqref="AP28"/>
    </sheetView>
  </sheetViews>
  <sheetFormatPr defaultColWidth="11.57421875" defaultRowHeight="12.75"/>
  <cols>
    <col min="1" max="1" width="11.57421875" style="0" customWidth="1"/>
    <col min="2" max="2" width="10.8515625" style="0" customWidth="1"/>
    <col min="3" max="3" width="34.421875" style="0" customWidth="1"/>
    <col min="4" max="4" width="23.28125" style="0" customWidth="1"/>
    <col min="5" max="11" width="11.8515625" style="0" customWidth="1"/>
    <col min="12" max="12" width="10.7109375" style="0" customWidth="1"/>
    <col min="13" max="13" width="12.421875" style="0" customWidth="1"/>
    <col min="14" max="14" width="11.8515625" style="0" customWidth="1"/>
    <col min="15" max="15" width="13.57421875" style="0" customWidth="1"/>
    <col min="16" max="16" width="12.28125" style="0" bestFit="1" customWidth="1"/>
    <col min="17" max="17" width="10.421875" style="0" bestFit="1" customWidth="1"/>
    <col min="18" max="18" width="14.7109375" style="0" bestFit="1" customWidth="1"/>
    <col min="19" max="19" width="12.7109375" style="0" customWidth="1"/>
    <col min="20" max="20" width="11.8515625" style="1" customWidth="1"/>
    <col min="21" max="21" width="10.8515625" style="0" customWidth="1"/>
    <col min="22" max="22" width="10.28125" style="0" customWidth="1"/>
    <col min="23" max="24" width="11.421875" style="0" customWidth="1"/>
    <col min="25" max="25" width="13.140625" style="0" customWidth="1"/>
    <col min="26" max="31" width="12.28125" style="0" customWidth="1"/>
    <col min="32" max="32" width="11.57421875" style="0" customWidth="1"/>
    <col min="33" max="33" width="13.28125" style="0" customWidth="1"/>
    <col min="34" max="36" width="11.8515625" style="0" customWidth="1"/>
    <col min="37" max="38" width="11.421875" style="0" customWidth="1"/>
    <col min="39" max="39" width="11.8515625" style="0" customWidth="1"/>
    <col min="40" max="40" width="15.7109375" style="0" customWidth="1"/>
    <col min="41" max="41" width="13.57421875" style="0" customWidth="1"/>
    <col min="42" max="42" width="16.00390625" style="0" customWidth="1"/>
  </cols>
  <sheetData>
    <row r="1" spans="1:41" s="2" customFormat="1" ht="33" customHeight="1">
      <c r="A1" s="224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6"/>
      <c r="AO1" s="20"/>
    </row>
    <row r="2" spans="1:41" s="2" customFormat="1" ht="24.75" customHeight="1">
      <c r="A2" s="227" t="s">
        <v>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9"/>
      <c r="AO2" s="20"/>
    </row>
    <row r="3" spans="1:41" s="2" customFormat="1" ht="24.75" customHeight="1">
      <c r="A3" s="230" t="s">
        <v>29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0"/>
    </row>
    <row r="4" spans="1:41" s="2" customFormat="1" ht="24.75" customHeight="1">
      <c r="A4" s="230" t="s">
        <v>30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9"/>
      <c r="AO4" s="20"/>
    </row>
    <row r="5" spans="1:41" s="2" customFormat="1" ht="42.75" customHeight="1">
      <c r="A5" s="231" t="s">
        <v>19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 t="s">
        <v>0</v>
      </c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4"/>
      <c r="AO5" s="20"/>
    </row>
    <row r="6" spans="1:41" s="2" customFormat="1" ht="18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7"/>
      <c r="AO6" s="20"/>
    </row>
    <row r="7" spans="1:41" s="7" customFormat="1" ht="17.25" customHeight="1">
      <c r="A7" s="188" t="s">
        <v>31</v>
      </c>
      <c r="B7" s="191" t="s">
        <v>1</v>
      </c>
      <c r="C7" s="192"/>
      <c r="D7" s="192"/>
      <c r="E7" s="197" t="s">
        <v>34</v>
      </c>
      <c r="F7" s="198"/>
      <c r="G7" s="198"/>
      <c r="H7" s="198"/>
      <c r="I7" s="198"/>
      <c r="J7" s="199"/>
      <c r="K7" s="203" t="s">
        <v>62</v>
      </c>
      <c r="L7" s="203" t="s">
        <v>40</v>
      </c>
      <c r="M7" s="206" t="s">
        <v>2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8"/>
      <c r="Z7" s="212" t="s">
        <v>21</v>
      </c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  <c r="AN7" s="218" t="s">
        <v>38</v>
      </c>
      <c r="AO7" s="21"/>
    </row>
    <row r="8" spans="1:41" s="7" customFormat="1" ht="18.75" customHeight="1" thickBot="1">
      <c r="A8" s="189"/>
      <c r="B8" s="193"/>
      <c r="C8" s="194"/>
      <c r="D8" s="194"/>
      <c r="E8" s="200"/>
      <c r="F8" s="201"/>
      <c r="G8" s="201"/>
      <c r="H8" s="201"/>
      <c r="I8" s="201"/>
      <c r="J8" s="202"/>
      <c r="K8" s="204"/>
      <c r="L8" s="204"/>
      <c r="M8" s="209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215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7"/>
      <c r="AN8" s="219"/>
      <c r="AO8" s="21"/>
    </row>
    <row r="9" spans="1:42" s="7" customFormat="1" ht="78" customHeight="1" thickBot="1">
      <c r="A9" s="189"/>
      <c r="B9" s="195"/>
      <c r="C9" s="196"/>
      <c r="D9" s="196"/>
      <c r="E9" s="221" t="s">
        <v>36</v>
      </c>
      <c r="F9" s="222"/>
      <c r="G9" s="223"/>
      <c r="H9" s="179" t="s">
        <v>37</v>
      </c>
      <c r="I9" s="180"/>
      <c r="J9" s="181"/>
      <c r="K9" s="204"/>
      <c r="L9" s="204"/>
      <c r="M9" s="174" t="s">
        <v>41</v>
      </c>
      <c r="N9" s="159" t="s">
        <v>42</v>
      </c>
      <c r="O9" s="182" t="s">
        <v>28</v>
      </c>
      <c r="P9" s="183"/>
      <c r="Q9" s="183"/>
      <c r="R9" s="184"/>
      <c r="S9" s="161" t="s">
        <v>11</v>
      </c>
      <c r="T9" s="172" t="s">
        <v>15</v>
      </c>
      <c r="U9" s="174" t="s">
        <v>46</v>
      </c>
      <c r="V9" s="159" t="s">
        <v>47</v>
      </c>
      <c r="W9" s="161" t="s">
        <v>4</v>
      </c>
      <c r="X9" s="161" t="s">
        <v>27</v>
      </c>
      <c r="Y9" s="163" t="s">
        <v>48</v>
      </c>
      <c r="Z9" s="169" t="s">
        <v>22</v>
      </c>
      <c r="AA9" s="170"/>
      <c r="AB9" s="169" t="s">
        <v>23</v>
      </c>
      <c r="AC9" s="170"/>
      <c r="AD9" s="169" t="s">
        <v>56</v>
      </c>
      <c r="AE9" s="171"/>
      <c r="AF9" s="170"/>
      <c r="AG9" s="161" t="s">
        <v>24</v>
      </c>
      <c r="AH9" s="172" t="s">
        <v>14</v>
      </c>
      <c r="AI9" s="174" t="s">
        <v>46</v>
      </c>
      <c r="AJ9" s="176" t="s">
        <v>47</v>
      </c>
      <c r="AK9" s="159" t="s">
        <v>4</v>
      </c>
      <c r="AL9" s="161" t="s">
        <v>27</v>
      </c>
      <c r="AM9" s="163" t="s">
        <v>49</v>
      </c>
      <c r="AN9" s="219"/>
      <c r="AO9" s="165" t="s">
        <v>60</v>
      </c>
      <c r="AP9" s="165" t="s">
        <v>61</v>
      </c>
    </row>
    <row r="10" spans="1:42" s="19" customFormat="1" ht="116.25" customHeight="1" thickBot="1">
      <c r="A10" s="190"/>
      <c r="B10" s="167" t="s">
        <v>16</v>
      </c>
      <c r="C10" s="168"/>
      <c r="D10" s="63" t="s">
        <v>17</v>
      </c>
      <c r="E10" s="17" t="s">
        <v>32</v>
      </c>
      <c r="F10" s="16" t="s">
        <v>3</v>
      </c>
      <c r="G10" s="18" t="s">
        <v>33</v>
      </c>
      <c r="H10" s="17" t="s">
        <v>32</v>
      </c>
      <c r="I10" s="16" t="s">
        <v>3</v>
      </c>
      <c r="J10" s="18" t="s">
        <v>33</v>
      </c>
      <c r="K10" s="205"/>
      <c r="L10" s="205"/>
      <c r="M10" s="175"/>
      <c r="N10" s="160"/>
      <c r="O10" s="121" t="s">
        <v>43</v>
      </c>
      <c r="P10" s="122" t="s">
        <v>44</v>
      </c>
      <c r="Q10" s="122" t="s">
        <v>45</v>
      </c>
      <c r="R10" s="120" t="s">
        <v>10</v>
      </c>
      <c r="S10" s="162"/>
      <c r="T10" s="173"/>
      <c r="U10" s="175"/>
      <c r="V10" s="160"/>
      <c r="W10" s="162"/>
      <c r="X10" s="162"/>
      <c r="Y10" s="178"/>
      <c r="Z10" s="121" t="s">
        <v>12</v>
      </c>
      <c r="AA10" s="120" t="s">
        <v>13</v>
      </c>
      <c r="AB10" s="121" t="s">
        <v>12</v>
      </c>
      <c r="AC10" s="120" t="s">
        <v>13</v>
      </c>
      <c r="AD10" s="121" t="s">
        <v>25</v>
      </c>
      <c r="AE10" s="122" t="s">
        <v>26</v>
      </c>
      <c r="AF10" s="120" t="s">
        <v>24</v>
      </c>
      <c r="AG10" s="162"/>
      <c r="AH10" s="173"/>
      <c r="AI10" s="175"/>
      <c r="AJ10" s="177"/>
      <c r="AK10" s="160"/>
      <c r="AL10" s="162"/>
      <c r="AM10" s="164"/>
      <c r="AN10" s="220"/>
      <c r="AO10" s="166"/>
      <c r="AP10" s="166"/>
    </row>
    <row r="11" spans="1:42" s="3" customFormat="1" ht="15">
      <c r="A11" s="50"/>
      <c r="B11" s="157"/>
      <c r="C11" s="158"/>
      <c r="D11" s="22"/>
      <c r="E11" s="60"/>
      <c r="F11" s="61"/>
      <c r="G11" s="62"/>
      <c r="H11" s="60"/>
      <c r="I11" s="61"/>
      <c r="J11" s="62"/>
      <c r="K11" s="117"/>
      <c r="L11" s="14"/>
      <c r="M11" s="44"/>
      <c r="N11" s="9"/>
      <c r="O11" s="6"/>
      <c r="P11" s="6"/>
      <c r="Q11" s="6"/>
      <c r="R11" s="107">
        <f aca="true" t="shared" si="0" ref="R11:R16">IF(L11="SI",(IF((O11+P11+Q11)&gt;0.1*M11,((0.1*M11)-(0.22*0.1*M11)/(1+0.22)),O11+P11)),(IF((O11+P11+Q11)&gt;0.1*M11,0.1*M11,O11+P11+Q11)))</f>
        <v>0</v>
      </c>
      <c r="S11" s="108">
        <f aca="true" t="shared" si="1" ref="S11:S16">IF(L11="SI",M11+R11,M11+N11+R11)</f>
        <v>0</v>
      </c>
      <c r="T11" s="109">
        <f aca="true" t="shared" si="2" ref="T11:T16">S11/2</f>
        <v>0</v>
      </c>
      <c r="U11" s="44"/>
      <c r="V11" s="49"/>
      <c r="W11" s="115">
        <f aca="true" t="shared" si="3" ref="W11:W16">U11+V11</f>
        <v>0</v>
      </c>
      <c r="X11" s="36"/>
      <c r="Y11" s="97">
        <f aca="true" t="shared" si="4" ref="Y11:Y24">IF(U11&gt;0,IF((IF(T11+W11&lt;=S11,T11,IF(S11-W11&gt;=0,S11-W11,0)))+W11&lt;S11,IF(X11&gt;=(S11-W11-(IF(T11+W11&lt;=S11,T11,IF(S11-W11&gt;=0,S11-W11,0)))),S11-W11,(IF(T11+W11&lt;=S11,T11,IF(S11-W11&gt;=0,S11-W11,0)))+X11),IF(T11+W11&lt;=S11,T11,IF(S11-W11&gt;=0,S11-W11,0))),IF(T11+W11&lt;=S11,T11,IF(S11-W11&gt;=0,S11-W11,0)))</f>
        <v>0</v>
      </c>
      <c r="Z11" s="33"/>
      <c r="AA11" s="34"/>
      <c r="AB11" s="33"/>
      <c r="AC11" s="34"/>
      <c r="AD11" s="33"/>
      <c r="AE11" s="35"/>
      <c r="AF11" s="99">
        <f>IF(E11=0,0,IF(E11&lt;="31/12/2018",IF(L11="SI",AD11,AE11)))</f>
        <v>0</v>
      </c>
      <c r="AG11" s="100">
        <f>IF(L11="SI",Z11+AB11+AF11,AA11+AC11+AF11)</f>
        <v>0</v>
      </c>
      <c r="AH11" s="100">
        <f aca="true" t="shared" si="5" ref="AH11:AH16">AG11*0.8</f>
        <v>0</v>
      </c>
      <c r="AI11" s="33"/>
      <c r="AJ11" s="35"/>
      <c r="AK11" s="105">
        <f aca="true" t="shared" si="6" ref="AK11:AK16">AI11+AJ11</f>
        <v>0</v>
      </c>
      <c r="AL11" s="36"/>
      <c r="AM11" s="95">
        <f aca="true" t="shared" si="7" ref="AM11:AM24">IF(AI11&gt;0,IF((IF(AH11+AK11&lt;=AG11,AH11,IF(AG11-AK11&gt;=0,AG11-AK11,0)))+AK11&lt;AG11,IF(AL11&gt;=(AG11-AK11-(IF(AH11+AK11&lt;=AG11,AH11,IF(AG11-AK11&gt;=0,AG11-AK11,0)))),AG11-AK11,(IF(AH11+AK11&lt;=AG11,AH11,IF(AG11-AK11&gt;=0,AG11-AK11,0)))+AL11),IF(AH11+AK11&lt;=AG11,AH11,IF(AG11-AK11&gt;=0,AG11-AK11,0))),IF(AH11+AK11&lt;=AG11,AH11,IF(AG11-AK11&gt;=0,AG11-AK11,0)))</f>
        <v>0</v>
      </c>
      <c r="AN11" s="96">
        <f aca="true" t="shared" si="8" ref="AN11:AN16">IF(AND(E11="",H11=""),0,IF(AND(E11&lt;=DATEVALUE("31/12/2018"),_xlfn.XOR(H11="",H11&gt;DATEVALUE("31/07/2019"))),IF(Y11+AM11&gt;=20000,20000,Y11+AM11),IF(AND(E11="",H11&gt;DATEVALUE("31/07/2019")),0,IF((Y11+AM11)&gt;=450000,450000,Y11+AM11))))</f>
        <v>0</v>
      </c>
      <c r="AO11" s="93">
        <f aca="true" t="shared" si="9" ref="AO11:AO16">IF(E11=0,0,IF(E11&lt;="31/12/2018",IF((Y11+AM11)&gt;=20000,20000,(AI11+AM11)),0))</f>
        <v>0</v>
      </c>
      <c r="AP11" s="89">
        <f>AN11-AO11</f>
        <v>0</v>
      </c>
    </row>
    <row r="12" spans="1:42" s="3" customFormat="1" ht="15">
      <c r="A12" s="51"/>
      <c r="B12" s="155"/>
      <c r="C12" s="156"/>
      <c r="D12" s="23"/>
      <c r="E12" s="59"/>
      <c r="F12" s="45"/>
      <c r="G12" s="10"/>
      <c r="H12" s="59"/>
      <c r="I12" s="45"/>
      <c r="J12" s="10"/>
      <c r="K12" s="118"/>
      <c r="L12" s="13"/>
      <c r="M12" s="4"/>
      <c r="N12" s="9"/>
      <c r="O12" s="6"/>
      <c r="P12" s="6"/>
      <c r="Q12" s="6"/>
      <c r="R12" s="107">
        <f t="shared" si="0"/>
        <v>0</v>
      </c>
      <c r="S12" s="110">
        <f t="shared" si="1"/>
        <v>0</v>
      </c>
      <c r="T12" s="109">
        <f t="shared" si="2"/>
        <v>0</v>
      </c>
      <c r="U12" s="4"/>
      <c r="V12" s="48"/>
      <c r="W12" s="115">
        <f t="shared" si="3"/>
        <v>0</v>
      </c>
      <c r="X12" s="37"/>
      <c r="Y12" s="97">
        <f t="shared" si="4"/>
        <v>0</v>
      </c>
      <c r="Z12" s="29"/>
      <c r="AA12" s="30"/>
      <c r="AB12" s="29"/>
      <c r="AC12" s="30"/>
      <c r="AD12" s="29"/>
      <c r="AE12" s="11"/>
      <c r="AF12" s="99">
        <f aca="true" t="shared" si="10" ref="AF12:AF24">IF(E12=0,0,IF(E12&lt;="31/12/2018",IF(L12="SI",AD12,AE12)))</f>
        <v>0</v>
      </c>
      <c r="AG12" s="101">
        <f aca="true" t="shared" si="11" ref="AG12:AG24">IF(L12="SI",Z12+AB12+AF12,AA12+AC12+AF12)</f>
        <v>0</v>
      </c>
      <c r="AH12" s="100">
        <f t="shared" si="5"/>
        <v>0</v>
      </c>
      <c r="AI12" s="29"/>
      <c r="AJ12" s="11"/>
      <c r="AK12" s="105">
        <f t="shared" si="6"/>
        <v>0</v>
      </c>
      <c r="AL12" s="37"/>
      <c r="AM12" s="97">
        <f t="shared" si="7"/>
        <v>0</v>
      </c>
      <c r="AN12" s="96">
        <f t="shared" si="8"/>
        <v>0</v>
      </c>
      <c r="AO12" s="93">
        <f t="shared" si="9"/>
        <v>0</v>
      </c>
      <c r="AP12" s="90">
        <f aca="true" t="shared" si="12" ref="AP12:AP24">AN12-AO12</f>
        <v>0</v>
      </c>
    </row>
    <row r="13" spans="1:42" ht="15">
      <c r="A13" s="52"/>
      <c r="B13" s="155"/>
      <c r="C13" s="156"/>
      <c r="D13" s="24"/>
      <c r="E13" s="59"/>
      <c r="F13" s="45"/>
      <c r="G13" s="10"/>
      <c r="H13" s="59"/>
      <c r="I13" s="45"/>
      <c r="J13" s="10"/>
      <c r="K13" s="118"/>
      <c r="L13" s="13"/>
      <c r="M13" s="4"/>
      <c r="N13" s="8"/>
      <c r="O13" s="5"/>
      <c r="P13" s="5"/>
      <c r="Q13" s="5"/>
      <c r="R13" s="107">
        <f t="shared" si="0"/>
        <v>0</v>
      </c>
      <c r="S13" s="110">
        <f t="shared" si="1"/>
        <v>0</v>
      </c>
      <c r="T13" s="109">
        <f t="shared" si="2"/>
        <v>0</v>
      </c>
      <c r="U13" s="4"/>
      <c r="V13" s="48"/>
      <c r="W13" s="115">
        <f t="shared" si="3"/>
        <v>0</v>
      </c>
      <c r="X13" s="37"/>
      <c r="Y13" s="97">
        <f t="shared" si="4"/>
        <v>0</v>
      </c>
      <c r="Z13" s="29"/>
      <c r="AA13" s="30"/>
      <c r="AB13" s="29"/>
      <c r="AC13" s="30"/>
      <c r="AD13" s="29"/>
      <c r="AE13" s="11"/>
      <c r="AF13" s="99">
        <f t="shared" si="10"/>
        <v>0</v>
      </c>
      <c r="AG13" s="101">
        <f t="shared" si="11"/>
        <v>0</v>
      </c>
      <c r="AH13" s="100">
        <f t="shared" si="5"/>
        <v>0</v>
      </c>
      <c r="AI13" s="29"/>
      <c r="AJ13" s="11"/>
      <c r="AK13" s="105">
        <f t="shared" si="6"/>
        <v>0</v>
      </c>
      <c r="AL13" s="37"/>
      <c r="AM13" s="97">
        <f t="shared" si="7"/>
        <v>0</v>
      </c>
      <c r="AN13" s="96">
        <f t="shared" si="8"/>
        <v>0</v>
      </c>
      <c r="AO13" s="93">
        <f t="shared" si="9"/>
        <v>0</v>
      </c>
      <c r="AP13" s="90">
        <f t="shared" si="12"/>
        <v>0</v>
      </c>
    </row>
    <row r="14" spans="1:42" ht="15">
      <c r="A14" s="52"/>
      <c r="B14" s="155"/>
      <c r="C14" s="156"/>
      <c r="D14" s="25"/>
      <c r="E14" s="59"/>
      <c r="F14" s="45"/>
      <c r="G14" s="10"/>
      <c r="H14" s="59"/>
      <c r="I14" s="45"/>
      <c r="J14" s="10"/>
      <c r="K14" s="118"/>
      <c r="L14" s="13"/>
      <c r="M14" s="4"/>
      <c r="N14" s="8"/>
      <c r="O14" s="5"/>
      <c r="P14" s="5"/>
      <c r="Q14" s="5"/>
      <c r="R14" s="107">
        <f t="shared" si="0"/>
        <v>0</v>
      </c>
      <c r="S14" s="110">
        <f t="shared" si="1"/>
        <v>0</v>
      </c>
      <c r="T14" s="109">
        <f t="shared" si="2"/>
        <v>0</v>
      </c>
      <c r="U14" s="31"/>
      <c r="V14" s="32"/>
      <c r="W14" s="115">
        <f t="shared" si="3"/>
        <v>0</v>
      </c>
      <c r="X14" s="37"/>
      <c r="Y14" s="97">
        <f t="shared" si="4"/>
        <v>0</v>
      </c>
      <c r="Z14" s="31"/>
      <c r="AA14" s="32"/>
      <c r="AB14" s="31"/>
      <c r="AC14" s="32"/>
      <c r="AD14" s="31"/>
      <c r="AE14" s="12"/>
      <c r="AF14" s="99">
        <f t="shared" si="10"/>
        <v>0</v>
      </c>
      <c r="AG14" s="101">
        <f t="shared" si="11"/>
        <v>0</v>
      </c>
      <c r="AH14" s="100">
        <f t="shared" si="5"/>
        <v>0</v>
      </c>
      <c r="AI14" s="31"/>
      <c r="AJ14" s="12"/>
      <c r="AK14" s="105">
        <f t="shared" si="6"/>
        <v>0</v>
      </c>
      <c r="AL14" s="37"/>
      <c r="AM14" s="97">
        <f t="shared" si="7"/>
        <v>0</v>
      </c>
      <c r="AN14" s="96">
        <f t="shared" si="8"/>
        <v>0</v>
      </c>
      <c r="AO14" s="93">
        <f t="shared" si="9"/>
        <v>0</v>
      </c>
      <c r="AP14" s="90">
        <f t="shared" si="12"/>
        <v>0</v>
      </c>
    </row>
    <row r="15" spans="1:42" ht="15">
      <c r="A15" s="52"/>
      <c r="B15" s="155"/>
      <c r="C15" s="156"/>
      <c r="D15" s="25"/>
      <c r="E15" s="59"/>
      <c r="F15" s="45"/>
      <c r="G15" s="10"/>
      <c r="H15" s="59"/>
      <c r="I15" s="45"/>
      <c r="J15" s="10"/>
      <c r="K15" s="118"/>
      <c r="L15" s="13"/>
      <c r="M15" s="4"/>
      <c r="N15" s="8"/>
      <c r="O15" s="5"/>
      <c r="P15" s="5"/>
      <c r="Q15" s="5"/>
      <c r="R15" s="107">
        <f t="shared" si="0"/>
        <v>0</v>
      </c>
      <c r="S15" s="110">
        <f t="shared" si="1"/>
        <v>0</v>
      </c>
      <c r="T15" s="109">
        <f t="shared" si="2"/>
        <v>0</v>
      </c>
      <c r="U15" s="31"/>
      <c r="V15" s="32"/>
      <c r="W15" s="115">
        <f t="shared" si="3"/>
        <v>0</v>
      </c>
      <c r="X15" s="37"/>
      <c r="Y15" s="97">
        <f t="shared" si="4"/>
        <v>0</v>
      </c>
      <c r="Z15" s="31"/>
      <c r="AA15" s="32"/>
      <c r="AB15" s="31"/>
      <c r="AC15" s="32"/>
      <c r="AD15" s="31"/>
      <c r="AE15" s="12"/>
      <c r="AF15" s="99">
        <f t="shared" si="10"/>
        <v>0</v>
      </c>
      <c r="AG15" s="101">
        <f t="shared" si="11"/>
        <v>0</v>
      </c>
      <c r="AH15" s="100">
        <f t="shared" si="5"/>
        <v>0</v>
      </c>
      <c r="AI15" s="31"/>
      <c r="AJ15" s="12"/>
      <c r="AK15" s="105">
        <f t="shared" si="6"/>
        <v>0</v>
      </c>
      <c r="AL15" s="37"/>
      <c r="AM15" s="97">
        <f t="shared" si="7"/>
        <v>0</v>
      </c>
      <c r="AN15" s="96">
        <f t="shared" si="8"/>
        <v>0</v>
      </c>
      <c r="AO15" s="93">
        <f t="shared" si="9"/>
        <v>0</v>
      </c>
      <c r="AP15" s="90">
        <f t="shared" si="12"/>
        <v>0</v>
      </c>
    </row>
    <row r="16" spans="1:42" ht="15.75" thickBot="1">
      <c r="A16" s="66"/>
      <c r="B16" s="139"/>
      <c r="C16" s="140"/>
      <c r="D16" s="68"/>
      <c r="E16" s="69"/>
      <c r="F16" s="67"/>
      <c r="G16" s="70"/>
      <c r="H16" s="69"/>
      <c r="I16" s="67"/>
      <c r="J16" s="70"/>
      <c r="K16" s="119"/>
      <c r="L16" s="71"/>
      <c r="M16" s="38"/>
      <c r="N16" s="39"/>
      <c r="O16" s="40"/>
      <c r="P16" s="40"/>
      <c r="Q16" s="40"/>
      <c r="R16" s="111">
        <f t="shared" si="0"/>
        <v>0</v>
      </c>
      <c r="S16" s="112">
        <f t="shared" si="1"/>
        <v>0</v>
      </c>
      <c r="T16" s="113">
        <f t="shared" si="2"/>
        <v>0</v>
      </c>
      <c r="U16" s="72"/>
      <c r="V16" s="73"/>
      <c r="W16" s="115">
        <f t="shared" si="3"/>
        <v>0</v>
      </c>
      <c r="X16" s="74"/>
      <c r="Y16" s="98">
        <f t="shared" si="4"/>
        <v>0</v>
      </c>
      <c r="Z16" s="72"/>
      <c r="AA16" s="73"/>
      <c r="AB16" s="72"/>
      <c r="AC16" s="73"/>
      <c r="AD16" s="72"/>
      <c r="AE16" s="81"/>
      <c r="AF16" s="102">
        <f t="shared" si="10"/>
        <v>0</v>
      </c>
      <c r="AG16" s="103">
        <f t="shared" si="11"/>
        <v>0</v>
      </c>
      <c r="AH16" s="104">
        <f t="shared" si="5"/>
        <v>0</v>
      </c>
      <c r="AI16" s="72"/>
      <c r="AJ16" s="81"/>
      <c r="AK16" s="106">
        <f t="shared" si="6"/>
        <v>0</v>
      </c>
      <c r="AL16" s="74"/>
      <c r="AM16" s="98">
        <f t="shared" si="7"/>
        <v>0</v>
      </c>
      <c r="AN16" s="96">
        <f t="shared" si="8"/>
        <v>0</v>
      </c>
      <c r="AO16" s="93">
        <f t="shared" si="9"/>
        <v>0</v>
      </c>
      <c r="AP16" s="90">
        <f t="shared" si="12"/>
        <v>0</v>
      </c>
    </row>
    <row r="17" spans="1:42" ht="15.75" thickBot="1">
      <c r="A17" s="141" t="s">
        <v>39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3"/>
      <c r="Y17" s="80">
        <f>SUM(Y11:Y16)</f>
        <v>0</v>
      </c>
      <c r="Z17" s="83"/>
      <c r="AA17" s="84"/>
      <c r="AB17" s="84"/>
      <c r="AC17" s="84"/>
      <c r="AD17" s="84"/>
      <c r="AE17" s="84"/>
      <c r="AF17" s="85"/>
      <c r="AG17" s="85"/>
      <c r="AH17" s="85"/>
      <c r="AI17" s="84"/>
      <c r="AJ17" s="84"/>
      <c r="AK17" s="85"/>
      <c r="AL17" s="85"/>
      <c r="AM17" s="87">
        <f>SUM(AM11:AM16)</f>
        <v>0</v>
      </c>
      <c r="AN17" s="88">
        <f>SUM(AN11:AN16)</f>
        <v>0</v>
      </c>
      <c r="AO17" s="88">
        <f>SUM(AO11:AO16)</f>
        <v>0</v>
      </c>
      <c r="AP17" s="88">
        <f>SUM(AP11:AP16)</f>
        <v>0</v>
      </c>
    </row>
    <row r="18" spans="1:42" ht="15">
      <c r="A18" s="75"/>
      <c r="B18" s="153"/>
      <c r="C18" s="154"/>
      <c r="D18" s="76"/>
      <c r="E18" s="60"/>
      <c r="F18" s="61"/>
      <c r="G18" s="62"/>
      <c r="H18" s="60"/>
      <c r="I18" s="61"/>
      <c r="J18" s="62"/>
      <c r="K18" s="117"/>
      <c r="L18" s="77"/>
      <c r="M18" s="44"/>
      <c r="N18" s="9"/>
      <c r="O18" s="6"/>
      <c r="P18" s="6"/>
      <c r="Q18" s="6"/>
      <c r="R18" s="107">
        <f aca="true" t="shared" si="13" ref="R18:R24">IF(L18="SI",(IF((O18+P18+Q18)&gt;0.1*M18,((0.1*M18)-(0.22*0.1*M18)/(1+0.22)),O18+P18)),(IF((O18+P18+Q18)&gt;0.1*M18,0.1*M18,O18+P18+Q18)))</f>
        <v>0</v>
      </c>
      <c r="S18" s="114">
        <f aca="true" t="shared" si="14" ref="S18:S24">IF(L18="SI",M18+R18,M18+N18+R18)</f>
        <v>0</v>
      </c>
      <c r="T18" s="109">
        <f aca="true" t="shared" si="15" ref="T18:T24">S18/2</f>
        <v>0</v>
      </c>
      <c r="U18" s="78"/>
      <c r="V18" s="79"/>
      <c r="W18" s="113">
        <f aca="true" t="shared" si="16" ref="W18:W24">U18+V18</f>
        <v>0</v>
      </c>
      <c r="X18" s="36"/>
      <c r="Y18" s="95">
        <f t="shared" si="4"/>
        <v>0</v>
      </c>
      <c r="Z18" s="78"/>
      <c r="AA18" s="79"/>
      <c r="AB18" s="78"/>
      <c r="AC18" s="79"/>
      <c r="AD18" s="78"/>
      <c r="AE18" s="82"/>
      <c r="AF18" s="105">
        <f t="shared" si="10"/>
        <v>0</v>
      </c>
      <c r="AG18" s="100">
        <f t="shared" si="11"/>
        <v>0</v>
      </c>
      <c r="AH18" s="100">
        <f aca="true" t="shared" si="17" ref="AH18:AH24">AG18*0.8</f>
        <v>0</v>
      </c>
      <c r="AI18" s="78"/>
      <c r="AJ18" s="82"/>
      <c r="AK18" s="105">
        <f aca="true" t="shared" si="18" ref="AK18:AK24">AI18+AJ18</f>
        <v>0</v>
      </c>
      <c r="AL18" s="36"/>
      <c r="AM18" s="95">
        <f t="shared" si="7"/>
        <v>0</v>
      </c>
      <c r="AN18" s="96">
        <f aca="true" t="shared" si="19" ref="AN18:AN24">IF(AND(E18="",H18=""),0,IF(AND(E18&lt;=DATEVALUE("31/12/2018"),_xlfn.XOR(H18="",H18&gt;DATEVALUE("31/07/2019"))),IF(Y18+AM18&gt;=20000,20000,Y18+AM18),IF(AND(E18="",H18&gt;DATEVALUE("31/07/2019")),0,IF((Y18+AM18)&gt;=450000,450000,Y18+AM18))))</f>
        <v>0</v>
      </c>
      <c r="AO18" s="93">
        <f aca="true" t="shared" si="20" ref="AO18:AO24">IF(E18=0,0,IF(E18&lt;="31/12/2018",IF((Y18+AM18)&gt;=20000,20000,(AI18+AM18)),0))</f>
        <v>0</v>
      </c>
      <c r="AP18" s="94">
        <f t="shared" si="12"/>
        <v>0</v>
      </c>
    </row>
    <row r="19" spans="1:42" ht="15">
      <c r="A19" s="52"/>
      <c r="B19" s="155"/>
      <c r="C19" s="156"/>
      <c r="D19" s="25"/>
      <c r="E19" s="59"/>
      <c r="F19" s="45"/>
      <c r="G19" s="10"/>
      <c r="H19" s="59"/>
      <c r="I19" s="45"/>
      <c r="J19" s="10"/>
      <c r="K19" s="118"/>
      <c r="L19" s="13"/>
      <c r="M19" s="4"/>
      <c r="N19" s="8"/>
      <c r="O19" s="5"/>
      <c r="P19" s="5"/>
      <c r="Q19" s="5"/>
      <c r="R19" s="107">
        <f t="shared" si="13"/>
        <v>0</v>
      </c>
      <c r="S19" s="110">
        <f t="shared" si="14"/>
        <v>0</v>
      </c>
      <c r="T19" s="109">
        <f t="shared" si="15"/>
        <v>0</v>
      </c>
      <c r="U19" s="31"/>
      <c r="V19" s="32"/>
      <c r="W19" s="115">
        <f t="shared" si="16"/>
        <v>0</v>
      </c>
      <c r="X19" s="37"/>
      <c r="Y19" s="97">
        <f t="shared" si="4"/>
        <v>0</v>
      </c>
      <c r="Z19" s="31"/>
      <c r="AA19" s="32"/>
      <c r="AB19" s="31"/>
      <c r="AC19" s="32"/>
      <c r="AD19" s="31"/>
      <c r="AE19" s="12"/>
      <c r="AF19" s="99">
        <f t="shared" si="10"/>
        <v>0</v>
      </c>
      <c r="AG19" s="101">
        <f t="shared" si="11"/>
        <v>0</v>
      </c>
      <c r="AH19" s="100">
        <f t="shared" si="17"/>
        <v>0</v>
      </c>
      <c r="AI19" s="31"/>
      <c r="AJ19" s="12"/>
      <c r="AK19" s="105">
        <f t="shared" si="18"/>
        <v>0</v>
      </c>
      <c r="AL19" s="37"/>
      <c r="AM19" s="97">
        <f t="shared" si="7"/>
        <v>0</v>
      </c>
      <c r="AN19" s="96">
        <f t="shared" si="19"/>
        <v>0</v>
      </c>
      <c r="AO19" s="93">
        <f t="shared" si="20"/>
        <v>0</v>
      </c>
      <c r="AP19" s="94">
        <f t="shared" si="12"/>
        <v>0</v>
      </c>
    </row>
    <row r="20" spans="1:42" ht="15">
      <c r="A20" s="52"/>
      <c r="B20" s="155"/>
      <c r="C20" s="156"/>
      <c r="D20" s="25"/>
      <c r="E20" s="59"/>
      <c r="F20" s="45"/>
      <c r="G20" s="10"/>
      <c r="H20" s="59"/>
      <c r="I20" s="45"/>
      <c r="J20" s="10"/>
      <c r="K20" s="118"/>
      <c r="L20" s="13"/>
      <c r="M20" s="4"/>
      <c r="N20" s="8"/>
      <c r="O20" s="5"/>
      <c r="P20" s="5"/>
      <c r="Q20" s="5"/>
      <c r="R20" s="107">
        <f t="shared" si="13"/>
        <v>0</v>
      </c>
      <c r="S20" s="110">
        <f t="shared" si="14"/>
        <v>0</v>
      </c>
      <c r="T20" s="109">
        <f t="shared" si="15"/>
        <v>0</v>
      </c>
      <c r="U20" s="31"/>
      <c r="V20" s="32"/>
      <c r="W20" s="115">
        <f t="shared" si="16"/>
        <v>0</v>
      </c>
      <c r="X20" s="37"/>
      <c r="Y20" s="97">
        <f t="shared" si="4"/>
        <v>0</v>
      </c>
      <c r="Z20" s="31"/>
      <c r="AA20" s="32"/>
      <c r="AB20" s="31"/>
      <c r="AC20" s="32"/>
      <c r="AD20" s="31"/>
      <c r="AE20" s="12"/>
      <c r="AF20" s="99">
        <f t="shared" si="10"/>
        <v>0</v>
      </c>
      <c r="AG20" s="101">
        <f t="shared" si="11"/>
        <v>0</v>
      </c>
      <c r="AH20" s="100">
        <f t="shared" si="17"/>
        <v>0</v>
      </c>
      <c r="AI20" s="31"/>
      <c r="AJ20" s="12"/>
      <c r="AK20" s="105">
        <f t="shared" si="18"/>
        <v>0</v>
      </c>
      <c r="AL20" s="37"/>
      <c r="AM20" s="97">
        <f t="shared" si="7"/>
        <v>0</v>
      </c>
      <c r="AN20" s="96">
        <f t="shared" si="19"/>
        <v>0</v>
      </c>
      <c r="AO20" s="93">
        <f t="shared" si="20"/>
        <v>0</v>
      </c>
      <c r="AP20" s="94">
        <f t="shared" si="12"/>
        <v>0</v>
      </c>
    </row>
    <row r="21" spans="1:42" ht="15">
      <c r="A21" s="52"/>
      <c r="B21" s="155"/>
      <c r="C21" s="156"/>
      <c r="D21" s="25"/>
      <c r="E21" s="59"/>
      <c r="F21" s="45"/>
      <c r="G21" s="10"/>
      <c r="H21" s="59"/>
      <c r="I21" s="45"/>
      <c r="J21" s="10"/>
      <c r="K21" s="118"/>
      <c r="L21" s="13"/>
      <c r="M21" s="4"/>
      <c r="N21" s="8"/>
      <c r="O21" s="5"/>
      <c r="P21" s="5"/>
      <c r="Q21" s="5"/>
      <c r="R21" s="107">
        <f t="shared" si="13"/>
        <v>0</v>
      </c>
      <c r="S21" s="110">
        <f t="shared" si="14"/>
        <v>0</v>
      </c>
      <c r="T21" s="109">
        <f t="shared" si="15"/>
        <v>0</v>
      </c>
      <c r="U21" s="31"/>
      <c r="V21" s="32"/>
      <c r="W21" s="115">
        <f t="shared" si="16"/>
        <v>0</v>
      </c>
      <c r="X21" s="37"/>
      <c r="Y21" s="97">
        <f t="shared" si="4"/>
        <v>0</v>
      </c>
      <c r="Z21" s="31"/>
      <c r="AA21" s="32"/>
      <c r="AB21" s="31"/>
      <c r="AC21" s="32"/>
      <c r="AD21" s="31"/>
      <c r="AE21" s="12"/>
      <c r="AF21" s="99">
        <f t="shared" si="10"/>
        <v>0</v>
      </c>
      <c r="AG21" s="101">
        <f t="shared" si="11"/>
        <v>0</v>
      </c>
      <c r="AH21" s="100">
        <f t="shared" si="17"/>
        <v>0</v>
      </c>
      <c r="AI21" s="31"/>
      <c r="AJ21" s="12"/>
      <c r="AK21" s="105">
        <f t="shared" si="18"/>
        <v>0</v>
      </c>
      <c r="AL21" s="37"/>
      <c r="AM21" s="97">
        <f t="shared" si="7"/>
        <v>0</v>
      </c>
      <c r="AN21" s="96">
        <f t="shared" si="19"/>
        <v>0</v>
      </c>
      <c r="AO21" s="93">
        <f t="shared" si="20"/>
        <v>0</v>
      </c>
      <c r="AP21" s="94">
        <f t="shared" si="12"/>
        <v>0</v>
      </c>
    </row>
    <row r="22" spans="1:42" ht="15">
      <c r="A22" s="52"/>
      <c r="B22" s="137"/>
      <c r="C22" s="138"/>
      <c r="D22" s="25"/>
      <c r="E22" s="59"/>
      <c r="F22" s="45"/>
      <c r="G22" s="10"/>
      <c r="H22" s="59"/>
      <c r="I22" s="45"/>
      <c r="J22" s="10"/>
      <c r="K22" s="118"/>
      <c r="L22" s="13"/>
      <c r="M22" s="4"/>
      <c r="N22" s="8"/>
      <c r="O22" s="5"/>
      <c r="P22" s="5"/>
      <c r="Q22" s="5"/>
      <c r="R22" s="107">
        <f t="shared" si="13"/>
        <v>0</v>
      </c>
      <c r="S22" s="110">
        <f t="shared" si="14"/>
        <v>0</v>
      </c>
      <c r="T22" s="109">
        <f t="shared" si="15"/>
        <v>0</v>
      </c>
      <c r="U22" s="31"/>
      <c r="V22" s="32"/>
      <c r="W22" s="115">
        <f t="shared" si="16"/>
        <v>0</v>
      </c>
      <c r="X22" s="37"/>
      <c r="Y22" s="97">
        <f t="shared" si="4"/>
        <v>0</v>
      </c>
      <c r="Z22" s="31"/>
      <c r="AA22" s="32"/>
      <c r="AB22" s="31"/>
      <c r="AC22" s="32"/>
      <c r="AD22" s="31"/>
      <c r="AE22" s="12"/>
      <c r="AF22" s="99">
        <f t="shared" si="10"/>
        <v>0</v>
      </c>
      <c r="AG22" s="101">
        <f t="shared" si="11"/>
        <v>0</v>
      </c>
      <c r="AH22" s="100">
        <f t="shared" si="17"/>
        <v>0</v>
      </c>
      <c r="AI22" s="31"/>
      <c r="AJ22" s="12"/>
      <c r="AK22" s="105">
        <f t="shared" si="18"/>
        <v>0</v>
      </c>
      <c r="AL22" s="37"/>
      <c r="AM22" s="97">
        <f t="shared" si="7"/>
        <v>0</v>
      </c>
      <c r="AN22" s="96">
        <f t="shared" si="19"/>
        <v>0</v>
      </c>
      <c r="AO22" s="93">
        <f t="shared" si="20"/>
        <v>0</v>
      </c>
      <c r="AP22" s="94">
        <f t="shared" si="12"/>
        <v>0</v>
      </c>
    </row>
    <row r="23" spans="1:42" ht="15">
      <c r="A23" s="52"/>
      <c r="B23" s="137"/>
      <c r="C23" s="138"/>
      <c r="D23" s="25"/>
      <c r="E23" s="59"/>
      <c r="F23" s="45"/>
      <c r="G23" s="10"/>
      <c r="H23" s="59"/>
      <c r="I23" s="45"/>
      <c r="J23" s="10"/>
      <c r="K23" s="118"/>
      <c r="L23" s="13"/>
      <c r="M23" s="4"/>
      <c r="N23" s="8"/>
      <c r="O23" s="5"/>
      <c r="P23" s="5"/>
      <c r="Q23" s="5"/>
      <c r="R23" s="107">
        <f t="shared" si="13"/>
        <v>0</v>
      </c>
      <c r="S23" s="110">
        <f t="shared" si="14"/>
        <v>0</v>
      </c>
      <c r="T23" s="109">
        <f t="shared" si="15"/>
        <v>0</v>
      </c>
      <c r="U23" s="31"/>
      <c r="V23" s="32"/>
      <c r="W23" s="115">
        <f t="shared" si="16"/>
        <v>0</v>
      </c>
      <c r="X23" s="37"/>
      <c r="Y23" s="97">
        <f t="shared" si="4"/>
        <v>0</v>
      </c>
      <c r="Z23" s="31"/>
      <c r="AA23" s="32"/>
      <c r="AB23" s="31"/>
      <c r="AC23" s="32"/>
      <c r="AD23" s="31"/>
      <c r="AE23" s="12"/>
      <c r="AF23" s="99">
        <f t="shared" si="10"/>
        <v>0</v>
      </c>
      <c r="AG23" s="101">
        <f t="shared" si="11"/>
        <v>0</v>
      </c>
      <c r="AH23" s="100">
        <f t="shared" si="17"/>
        <v>0</v>
      </c>
      <c r="AI23" s="31"/>
      <c r="AJ23" s="12"/>
      <c r="AK23" s="105">
        <f t="shared" si="18"/>
        <v>0</v>
      </c>
      <c r="AL23" s="37"/>
      <c r="AM23" s="97">
        <f t="shared" si="7"/>
        <v>0</v>
      </c>
      <c r="AN23" s="96">
        <f t="shared" si="19"/>
        <v>0</v>
      </c>
      <c r="AO23" s="93">
        <f t="shared" si="20"/>
        <v>0</v>
      </c>
      <c r="AP23" s="94">
        <f t="shared" si="12"/>
        <v>0</v>
      </c>
    </row>
    <row r="24" spans="1:42" ht="15.75" thickBot="1">
      <c r="A24" s="66"/>
      <c r="B24" s="139"/>
      <c r="C24" s="140"/>
      <c r="D24" s="68"/>
      <c r="E24" s="69"/>
      <c r="F24" s="67"/>
      <c r="G24" s="70"/>
      <c r="H24" s="69"/>
      <c r="I24" s="67"/>
      <c r="J24" s="70"/>
      <c r="K24" s="119"/>
      <c r="L24" s="71"/>
      <c r="M24" s="38"/>
      <c r="N24" s="39"/>
      <c r="O24" s="40"/>
      <c r="P24" s="40"/>
      <c r="Q24" s="40"/>
      <c r="R24" s="111">
        <f t="shared" si="13"/>
        <v>0</v>
      </c>
      <c r="S24" s="112">
        <f t="shared" si="14"/>
        <v>0</v>
      </c>
      <c r="T24" s="113">
        <f t="shared" si="15"/>
        <v>0</v>
      </c>
      <c r="U24" s="72"/>
      <c r="V24" s="73"/>
      <c r="W24" s="115">
        <f t="shared" si="16"/>
        <v>0</v>
      </c>
      <c r="X24" s="74"/>
      <c r="Y24" s="98">
        <f t="shared" si="4"/>
        <v>0</v>
      </c>
      <c r="Z24" s="72"/>
      <c r="AA24" s="73"/>
      <c r="AB24" s="72"/>
      <c r="AC24" s="73"/>
      <c r="AD24" s="72"/>
      <c r="AE24" s="81"/>
      <c r="AF24" s="102">
        <f t="shared" si="10"/>
        <v>0</v>
      </c>
      <c r="AG24" s="103">
        <f t="shared" si="11"/>
        <v>0</v>
      </c>
      <c r="AH24" s="104">
        <f t="shared" si="17"/>
        <v>0</v>
      </c>
      <c r="AI24" s="72"/>
      <c r="AJ24" s="81"/>
      <c r="AK24" s="106">
        <f t="shared" si="18"/>
        <v>0</v>
      </c>
      <c r="AL24" s="74"/>
      <c r="AM24" s="97">
        <f t="shared" si="7"/>
        <v>0</v>
      </c>
      <c r="AN24" s="96">
        <f t="shared" si="19"/>
        <v>0</v>
      </c>
      <c r="AO24" s="93">
        <f t="shared" si="20"/>
        <v>0</v>
      </c>
      <c r="AP24" s="94">
        <f t="shared" si="12"/>
        <v>0</v>
      </c>
    </row>
    <row r="25" spans="1:42" ht="15.75" thickBot="1">
      <c r="A25" s="141" t="s">
        <v>39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3"/>
      <c r="Y25" s="80">
        <f>SUM(Y18:Y24)</f>
        <v>0</v>
      </c>
      <c r="Z25" s="83"/>
      <c r="AA25" s="84"/>
      <c r="AB25" s="84"/>
      <c r="AC25" s="84"/>
      <c r="AD25" s="84"/>
      <c r="AE25" s="84"/>
      <c r="AF25" s="85"/>
      <c r="AG25" s="85"/>
      <c r="AH25" s="85"/>
      <c r="AI25" s="84"/>
      <c r="AJ25" s="84"/>
      <c r="AK25" s="85"/>
      <c r="AL25" s="86"/>
      <c r="AM25" s="87">
        <f>SUM(AM18:AM24)</f>
        <v>0</v>
      </c>
      <c r="AN25" s="88">
        <f>IF((Y25+AM25)&gt;=450000,450000,Y25+AM25)</f>
        <v>0</v>
      </c>
      <c r="AO25" s="88">
        <f>IF((Z25+AN25)&gt;=450000,450000,Z25+AN25)</f>
        <v>0</v>
      </c>
      <c r="AP25" s="88">
        <f>IF((AA25+AO25)&gt;=450000,450000,AA25+AO25)</f>
        <v>0</v>
      </c>
    </row>
    <row r="26" spans="1:42" ht="30" customHeight="1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44" t="s">
        <v>5</v>
      </c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6"/>
      <c r="Y26" s="238">
        <f>Y25+Y17</f>
        <v>0</v>
      </c>
      <c r="Z26" s="41"/>
      <c r="AA26" s="42"/>
      <c r="AB26" s="41"/>
      <c r="AC26" s="42"/>
      <c r="AD26" s="41"/>
      <c r="AE26" s="46"/>
      <c r="AF26" s="47"/>
      <c r="AG26" s="91">
        <f>SUM(AG11:AG25)</f>
        <v>0</v>
      </c>
      <c r="AH26" s="91">
        <f>SUM(AH11:AH25)</f>
        <v>0</v>
      </c>
      <c r="AI26" s="41"/>
      <c r="AJ26" s="42"/>
      <c r="AK26" s="91">
        <f>SUM(AK11:AK25)</f>
        <v>0</v>
      </c>
      <c r="AL26" s="43"/>
      <c r="AM26" s="91">
        <f>AM25+AM17</f>
        <v>0</v>
      </c>
      <c r="AN26" s="92">
        <f>AN17+AN25</f>
        <v>0</v>
      </c>
      <c r="AO26" s="92">
        <f>AO17+AO25</f>
        <v>0</v>
      </c>
      <c r="AP26" s="92">
        <f>AP17+AP25</f>
        <v>0</v>
      </c>
    </row>
    <row r="27" spans="1:41" ht="13.5" thickBot="1">
      <c r="A27" s="5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15"/>
    </row>
    <row r="28" spans="1:41" ht="109.5" customHeight="1">
      <c r="A28" s="147" t="s">
        <v>68</v>
      </c>
      <c r="B28" s="148"/>
      <c r="C28" s="148"/>
      <c r="D28" s="148"/>
      <c r="E28" s="148"/>
      <c r="F28" s="148"/>
      <c r="G28" s="148"/>
      <c r="H28" s="148"/>
      <c r="I28" s="148"/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  <c r="U28" s="148"/>
      <c r="V28" s="148"/>
      <c r="W28" s="148"/>
      <c r="X28" s="148"/>
      <c r="Y28" s="148"/>
      <c r="Z28" s="148"/>
      <c r="AA28" s="148"/>
      <c r="AB28" s="148"/>
      <c r="AC28" s="148"/>
      <c r="AD28" s="148"/>
      <c r="AE28" s="148"/>
      <c r="AF28" s="148"/>
      <c r="AG28" s="148"/>
      <c r="AH28" s="148"/>
      <c r="AI28" s="148"/>
      <c r="AJ28" s="148"/>
      <c r="AK28" s="148"/>
      <c r="AL28" s="148"/>
      <c r="AM28" s="148"/>
      <c r="AN28" s="149"/>
      <c r="AO28" s="15"/>
    </row>
    <row r="29" spans="1:41" s="58" customFormat="1" ht="15.75">
      <c r="A29" s="150" t="s">
        <v>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2"/>
      <c r="AO29" s="57"/>
    </row>
    <row r="30" spans="1:41" s="58" customFormat="1" ht="21.75" customHeight="1">
      <c r="A30" s="129" t="s">
        <v>35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1"/>
      <c r="AO30" s="57"/>
    </row>
    <row r="31" spans="1:41" s="58" customFormat="1" ht="21.75" customHeight="1">
      <c r="A31" s="129" t="s">
        <v>67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1"/>
      <c r="AO31" s="57"/>
    </row>
    <row r="32" spans="1:41" s="58" customFormat="1" ht="15" customHeight="1">
      <c r="A32" s="132" t="s">
        <v>63</v>
      </c>
      <c r="B32" s="133"/>
      <c r="C32" s="134" t="s">
        <v>65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57"/>
    </row>
    <row r="33" spans="1:41" s="58" customFormat="1" ht="15" customHeight="1">
      <c r="A33" s="132" t="s">
        <v>64</v>
      </c>
      <c r="B33" s="133"/>
      <c r="C33" s="134" t="s">
        <v>66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6"/>
      <c r="AO33" s="57"/>
    </row>
    <row r="34" spans="1:41" s="58" customFormat="1" ht="21.75" customHeight="1">
      <c r="A34" s="129" t="s">
        <v>50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57"/>
    </row>
    <row r="35" spans="1:41" s="58" customFormat="1" ht="21.75" customHeight="1">
      <c r="A35" s="129" t="s">
        <v>51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57"/>
    </row>
    <row r="36" spans="1:41" s="58" customFormat="1" ht="27" customHeight="1">
      <c r="A36" s="129" t="s">
        <v>52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57"/>
    </row>
    <row r="37" spans="1:41" s="58" customFormat="1" ht="21.75" customHeight="1">
      <c r="A37" s="129" t="s">
        <v>53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57"/>
    </row>
    <row r="38" spans="1:41" s="58" customFormat="1" ht="21.75" customHeight="1">
      <c r="A38" s="129" t="s">
        <v>54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1"/>
      <c r="AO38" s="57"/>
    </row>
    <row r="39" spans="1:41" s="58" customFormat="1" ht="21.75" customHeight="1">
      <c r="A39" s="129" t="s">
        <v>55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1"/>
      <c r="AO39" s="57"/>
    </row>
    <row r="40" spans="1:41" s="58" customFormat="1" ht="21.75" customHeight="1">
      <c r="A40" s="123" t="s">
        <v>57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  <c r="AO40" s="57"/>
    </row>
    <row r="41" spans="1:41" s="58" customFormat="1" ht="21.75" customHeight="1">
      <c r="A41" s="123" t="s">
        <v>58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57"/>
    </row>
    <row r="42" spans="1:41" s="58" customFormat="1" ht="21.75" customHeight="1" thickBot="1">
      <c r="A42" s="126" t="s">
        <v>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57"/>
    </row>
    <row r="43" spans="1:41" ht="12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15"/>
    </row>
    <row r="44" spans="1:4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6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5"/>
    </row>
    <row r="45" ht="12.75">
      <c r="AO45" s="15"/>
    </row>
  </sheetData>
  <sheetProtection selectLockedCells="1" selectUnlockedCells="1"/>
  <mergeCells count="73">
    <mergeCell ref="A1:AN1"/>
    <mergeCell ref="A2:AN2"/>
    <mergeCell ref="A3:AN3"/>
    <mergeCell ref="A4:AN4"/>
    <mergeCell ref="A5:S5"/>
    <mergeCell ref="T5:AN5"/>
    <mergeCell ref="A6:AN6"/>
    <mergeCell ref="A7:A10"/>
    <mergeCell ref="B7:D9"/>
    <mergeCell ref="E7:J8"/>
    <mergeCell ref="K7:K10"/>
    <mergeCell ref="L7:L10"/>
    <mergeCell ref="M7:Y8"/>
    <mergeCell ref="Z7:AM8"/>
    <mergeCell ref="AN7:AN10"/>
    <mergeCell ref="E9:G9"/>
    <mergeCell ref="H9:J9"/>
    <mergeCell ref="M9:M10"/>
    <mergeCell ref="N9:N10"/>
    <mergeCell ref="O9:R9"/>
    <mergeCell ref="S9:S10"/>
    <mergeCell ref="T9:T10"/>
    <mergeCell ref="AI9:AI10"/>
    <mergeCell ref="AJ9:AJ10"/>
    <mergeCell ref="U9:U10"/>
    <mergeCell ref="V9:V10"/>
    <mergeCell ref="W9:W10"/>
    <mergeCell ref="X9:X10"/>
    <mergeCell ref="Y9:Y10"/>
    <mergeCell ref="Z9:AA9"/>
    <mergeCell ref="AK9:AK10"/>
    <mergeCell ref="AL9:AL10"/>
    <mergeCell ref="AM9:AM10"/>
    <mergeCell ref="AO9:AO10"/>
    <mergeCell ref="AP9:AP10"/>
    <mergeCell ref="B10:C10"/>
    <mergeCell ref="AB9:AC9"/>
    <mergeCell ref="AD9:AF9"/>
    <mergeCell ref="AG9:AG10"/>
    <mergeCell ref="AH9:AH10"/>
    <mergeCell ref="B11:C11"/>
    <mergeCell ref="B12:C12"/>
    <mergeCell ref="B13:C13"/>
    <mergeCell ref="B14:C14"/>
    <mergeCell ref="B15:C15"/>
    <mergeCell ref="B16:C16"/>
    <mergeCell ref="A17:X17"/>
    <mergeCell ref="B18:C18"/>
    <mergeCell ref="B19:C19"/>
    <mergeCell ref="B20:C20"/>
    <mergeCell ref="B21:C21"/>
    <mergeCell ref="B22:C22"/>
    <mergeCell ref="B23:C23"/>
    <mergeCell ref="B24:C24"/>
    <mergeCell ref="A25:X25"/>
    <mergeCell ref="M26:X26"/>
    <mergeCell ref="A28:AN28"/>
    <mergeCell ref="A29:AN29"/>
    <mergeCell ref="A30:AN30"/>
    <mergeCell ref="A31:AN31"/>
    <mergeCell ref="A32:B32"/>
    <mergeCell ref="C32:AN32"/>
    <mergeCell ref="A33:B33"/>
    <mergeCell ref="C33:AN33"/>
    <mergeCell ref="A40:AN40"/>
    <mergeCell ref="A41:AN41"/>
    <mergeCell ref="A42:AN42"/>
    <mergeCell ref="A34:AN34"/>
    <mergeCell ref="A35:AN35"/>
    <mergeCell ref="A36:AN36"/>
    <mergeCell ref="A37:AN37"/>
    <mergeCell ref="A38:AN38"/>
    <mergeCell ref="A39:AN3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5" r:id="rId1"/>
  <headerFooter alignWithMargins="0">
    <oddHeader>&amp;R&amp;"Arial,Grassetto Corsivo"&amp;16MODULO ER/AP DETTAGLIATO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zoomScalePageLayoutView="0" workbookViewId="0" topLeftCell="V7">
      <selection activeCell="Y26" sqref="Y26"/>
    </sheetView>
  </sheetViews>
  <sheetFormatPr defaultColWidth="11.57421875" defaultRowHeight="12.75"/>
  <cols>
    <col min="1" max="1" width="11.57421875" style="0" customWidth="1"/>
    <col min="2" max="2" width="10.8515625" style="0" customWidth="1"/>
    <col min="3" max="3" width="34.421875" style="0" customWidth="1"/>
    <col min="4" max="4" width="23.28125" style="0" customWidth="1"/>
    <col min="5" max="11" width="11.8515625" style="0" customWidth="1"/>
    <col min="12" max="12" width="10.7109375" style="0" customWidth="1"/>
    <col min="13" max="13" width="12.421875" style="0" customWidth="1"/>
    <col min="14" max="14" width="11.8515625" style="0" customWidth="1"/>
    <col min="15" max="15" width="13.57421875" style="0" customWidth="1"/>
    <col min="16" max="16" width="12.28125" style="0" bestFit="1" customWidth="1"/>
    <col min="17" max="17" width="10.421875" style="0" bestFit="1" customWidth="1"/>
    <col min="18" max="18" width="14.7109375" style="0" bestFit="1" customWidth="1"/>
    <col min="19" max="19" width="12.7109375" style="0" customWidth="1"/>
    <col min="20" max="20" width="11.8515625" style="1" customWidth="1"/>
    <col min="21" max="21" width="10.8515625" style="0" customWidth="1"/>
    <col min="22" max="22" width="10.28125" style="0" customWidth="1"/>
    <col min="23" max="24" width="11.421875" style="0" customWidth="1"/>
    <col min="25" max="25" width="13.140625" style="0" customWidth="1"/>
    <col min="26" max="31" width="12.28125" style="0" customWidth="1"/>
    <col min="32" max="32" width="11.57421875" style="0" customWidth="1"/>
    <col min="33" max="33" width="13.28125" style="0" customWidth="1"/>
    <col min="34" max="36" width="11.8515625" style="0" customWidth="1"/>
    <col min="37" max="38" width="11.421875" style="0" customWidth="1"/>
    <col min="39" max="39" width="11.8515625" style="0" customWidth="1"/>
    <col min="40" max="40" width="15.7109375" style="0" customWidth="1"/>
    <col min="41" max="41" width="13.57421875" style="0" customWidth="1"/>
    <col min="42" max="42" width="16.00390625" style="0" customWidth="1"/>
  </cols>
  <sheetData>
    <row r="1" spans="1:41" s="2" customFormat="1" ht="33" customHeight="1">
      <c r="A1" s="224" t="s">
        <v>18</v>
      </c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5"/>
      <c r="M1" s="225"/>
      <c r="N1" s="225"/>
      <c r="O1" s="225"/>
      <c r="P1" s="225"/>
      <c r="Q1" s="225"/>
      <c r="R1" s="225"/>
      <c r="S1" s="225"/>
      <c r="T1" s="225"/>
      <c r="U1" s="225"/>
      <c r="V1" s="225"/>
      <c r="W1" s="225"/>
      <c r="X1" s="225"/>
      <c r="Y1" s="225"/>
      <c r="Z1" s="225"/>
      <c r="AA1" s="225"/>
      <c r="AB1" s="225"/>
      <c r="AC1" s="225"/>
      <c r="AD1" s="225"/>
      <c r="AE1" s="225"/>
      <c r="AF1" s="225"/>
      <c r="AG1" s="225"/>
      <c r="AH1" s="225"/>
      <c r="AI1" s="225"/>
      <c r="AJ1" s="225"/>
      <c r="AK1" s="225"/>
      <c r="AL1" s="225"/>
      <c r="AM1" s="225"/>
      <c r="AN1" s="226"/>
      <c r="AO1" s="20"/>
    </row>
    <row r="2" spans="1:41" s="2" customFormat="1" ht="24.75" customHeight="1">
      <c r="A2" s="227" t="s">
        <v>20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8"/>
      <c r="X2" s="228"/>
      <c r="Y2" s="228"/>
      <c r="Z2" s="228"/>
      <c r="AA2" s="228"/>
      <c r="AB2" s="228"/>
      <c r="AC2" s="228"/>
      <c r="AD2" s="228"/>
      <c r="AE2" s="228"/>
      <c r="AF2" s="228"/>
      <c r="AG2" s="228"/>
      <c r="AH2" s="228"/>
      <c r="AI2" s="228"/>
      <c r="AJ2" s="228"/>
      <c r="AK2" s="228"/>
      <c r="AL2" s="228"/>
      <c r="AM2" s="228"/>
      <c r="AN2" s="229"/>
      <c r="AO2" s="20"/>
    </row>
    <row r="3" spans="1:41" s="2" customFormat="1" ht="24.75" customHeight="1">
      <c r="A3" s="230" t="s">
        <v>29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8"/>
      <c r="Y3" s="228"/>
      <c r="Z3" s="228"/>
      <c r="AA3" s="228"/>
      <c r="AB3" s="228"/>
      <c r="AC3" s="228"/>
      <c r="AD3" s="228"/>
      <c r="AE3" s="228"/>
      <c r="AF3" s="228"/>
      <c r="AG3" s="228"/>
      <c r="AH3" s="228"/>
      <c r="AI3" s="228"/>
      <c r="AJ3" s="228"/>
      <c r="AK3" s="228"/>
      <c r="AL3" s="228"/>
      <c r="AM3" s="228"/>
      <c r="AN3" s="229"/>
      <c r="AO3" s="20"/>
    </row>
    <row r="4" spans="1:41" s="2" customFormat="1" ht="24.75" customHeight="1">
      <c r="A4" s="230" t="s">
        <v>30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9"/>
      <c r="AO4" s="20"/>
    </row>
    <row r="5" spans="1:41" s="2" customFormat="1" ht="42.75" customHeight="1">
      <c r="A5" s="231" t="s">
        <v>19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3" t="s">
        <v>0</v>
      </c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4"/>
      <c r="AO5" s="20"/>
    </row>
    <row r="6" spans="1:41" s="2" customFormat="1" ht="18" customHeight="1" thickBot="1">
      <c r="A6" s="185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7"/>
      <c r="AO6" s="20"/>
    </row>
    <row r="7" spans="1:41" s="7" customFormat="1" ht="17.25" customHeight="1">
      <c r="A7" s="188" t="s">
        <v>31</v>
      </c>
      <c r="B7" s="191" t="s">
        <v>1</v>
      </c>
      <c r="C7" s="192"/>
      <c r="D7" s="192"/>
      <c r="E7" s="197" t="s">
        <v>34</v>
      </c>
      <c r="F7" s="198"/>
      <c r="G7" s="198"/>
      <c r="H7" s="198"/>
      <c r="I7" s="198"/>
      <c r="J7" s="199"/>
      <c r="K7" s="203" t="s">
        <v>62</v>
      </c>
      <c r="L7" s="203" t="s">
        <v>40</v>
      </c>
      <c r="M7" s="206" t="s">
        <v>2</v>
      </c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8"/>
      <c r="Z7" s="212" t="s">
        <v>21</v>
      </c>
      <c r="AA7" s="213"/>
      <c r="AB7" s="213"/>
      <c r="AC7" s="213"/>
      <c r="AD7" s="213"/>
      <c r="AE7" s="213"/>
      <c r="AF7" s="213"/>
      <c r="AG7" s="213"/>
      <c r="AH7" s="213"/>
      <c r="AI7" s="213"/>
      <c r="AJ7" s="213"/>
      <c r="AK7" s="213"/>
      <c r="AL7" s="213"/>
      <c r="AM7" s="214"/>
      <c r="AN7" s="218" t="s">
        <v>38</v>
      </c>
      <c r="AO7" s="21"/>
    </row>
    <row r="8" spans="1:41" s="7" customFormat="1" ht="18.75" customHeight="1" thickBot="1">
      <c r="A8" s="189"/>
      <c r="B8" s="193"/>
      <c r="C8" s="194"/>
      <c r="D8" s="194"/>
      <c r="E8" s="200"/>
      <c r="F8" s="201"/>
      <c r="G8" s="201"/>
      <c r="H8" s="201"/>
      <c r="I8" s="201"/>
      <c r="J8" s="202"/>
      <c r="K8" s="204"/>
      <c r="L8" s="204"/>
      <c r="M8" s="209"/>
      <c r="N8" s="210"/>
      <c r="O8" s="210"/>
      <c r="P8" s="210"/>
      <c r="Q8" s="210"/>
      <c r="R8" s="210"/>
      <c r="S8" s="210"/>
      <c r="T8" s="210"/>
      <c r="U8" s="210"/>
      <c r="V8" s="210"/>
      <c r="W8" s="210"/>
      <c r="X8" s="210"/>
      <c r="Y8" s="211"/>
      <c r="Z8" s="215"/>
      <c r="AA8" s="216"/>
      <c r="AB8" s="216"/>
      <c r="AC8" s="216"/>
      <c r="AD8" s="216"/>
      <c r="AE8" s="216"/>
      <c r="AF8" s="216"/>
      <c r="AG8" s="216"/>
      <c r="AH8" s="216"/>
      <c r="AI8" s="216"/>
      <c r="AJ8" s="216"/>
      <c r="AK8" s="216"/>
      <c r="AL8" s="216"/>
      <c r="AM8" s="217"/>
      <c r="AN8" s="219"/>
      <c r="AO8" s="21"/>
    </row>
    <row r="9" spans="1:42" s="7" customFormat="1" ht="78" customHeight="1" thickBot="1">
      <c r="A9" s="189"/>
      <c r="B9" s="195"/>
      <c r="C9" s="196"/>
      <c r="D9" s="196"/>
      <c r="E9" s="221" t="s">
        <v>36</v>
      </c>
      <c r="F9" s="222"/>
      <c r="G9" s="223"/>
      <c r="H9" s="179" t="s">
        <v>37</v>
      </c>
      <c r="I9" s="180"/>
      <c r="J9" s="181"/>
      <c r="K9" s="204"/>
      <c r="L9" s="204"/>
      <c r="M9" s="174" t="s">
        <v>41</v>
      </c>
      <c r="N9" s="159" t="s">
        <v>42</v>
      </c>
      <c r="O9" s="182" t="s">
        <v>28</v>
      </c>
      <c r="P9" s="183"/>
      <c r="Q9" s="183"/>
      <c r="R9" s="184"/>
      <c r="S9" s="161" t="s">
        <v>11</v>
      </c>
      <c r="T9" s="172" t="s">
        <v>15</v>
      </c>
      <c r="U9" s="174" t="s">
        <v>46</v>
      </c>
      <c r="V9" s="159" t="s">
        <v>47</v>
      </c>
      <c r="W9" s="161" t="s">
        <v>4</v>
      </c>
      <c r="X9" s="161" t="s">
        <v>27</v>
      </c>
      <c r="Y9" s="163" t="s">
        <v>48</v>
      </c>
      <c r="Z9" s="169" t="s">
        <v>22</v>
      </c>
      <c r="AA9" s="170"/>
      <c r="AB9" s="169" t="s">
        <v>23</v>
      </c>
      <c r="AC9" s="170"/>
      <c r="AD9" s="169" t="s">
        <v>56</v>
      </c>
      <c r="AE9" s="171"/>
      <c r="AF9" s="170"/>
      <c r="AG9" s="161" t="s">
        <v>24</v>
      </c>
      <c r="AH9" s="172" t="s">
        <v>14</v>
      </c>
      <c r="AI9" s="174" t="s">
        <v>46</v>
      </c>
      <c r="AJ9" s="176" t="s">
        <v>47</v>
      </c>
      <c r="AK9" s="159" t="s">
        <v>4</v>
      </c>
      <c r="AL9" s="161" t="s">
        <v>27</v>
      </c>
      <c r="AM9" s="163" t="s">
        <v>49</v>
      </c>
      <c r="AN9" s="219"/>
      <c r="AO9" s="165" t="s">
        <v>60</v>
      </c>
      <c r="AP9" s="165" t="s">
        <v>61</v>
      </c>
    </row>
    <row r="10" spans="1:42" s="19" customFormat="1" ht="116.25" customHeight="1" thickBot="1">
      <c r="A10" s="190"/>
      <c r="B10" s="167" t="s">
        <v>16</v>
      </c>
      <c r="C10" s="168"/>
      <c r="D10" s="63" t="s">
        <v>17</v>
      </c>
      <c r="E10" s="17" t="s">
        <v>32</v>
      </c>
      <c r="F10" s="16" t="s">
        <v>3</v>
      </c>
      <c r="G10" s="18" t="s">
        <v>33</v>
      </c>
      <c r="H10" s="17" t="s">
        <v>32</v>
      </c>
      <c r="I10" s="16" t="s">
        <v>3</v>
      </c>
      <c r="J10" s="18" t="s">
        <v>33</v>
      </c>
      <c r="K10" s="205"/>
      <c r="L10" s="205"/>
      <c r="M10" s="175"/>
      <c r="N10" s="160"/>
      <c r="O10" s="64" t="s">
        <v>43</v>
      </c>
      <c r="P10" s="116" t="s">
        <v>44</v>
      </c>
      <c r="Q10" s="116" t="s">
        <v>45</v>
      </c>
      <c r="R10" s="65" t="s">
        <v>10</v>
      </c>
      <c r="S10" s="162"/>
      <c r="T10" s="173"/>
      <c r="U10" s="175"/>
      <c r="V10" s="160"/>
      <c r="W10" s="162"/>
      <c r="X10" s="162"/>
      <c r="Y10" s="178"/>
      <c r="Z10" s="64" t="s">
        <v>12</v>
      </c>
      <c r="AA10" s="65" t="s">
        <v>13</v>
      </c>
      <c r="AB10" s="64" t="s">
        <v>12</v>
      </c>
      <c r="AC10" s="65" t="s">
        <v>13</v>
      </c>
      <c r="AD10" s="64" t="s">
        <v>25</v>
      </c>
      <c r="AE10" s="116" t="s">
        <v>26</v>
      </c>
      <c r="AF10" s="65" t="s">
        <v>24</v>
      </c>
      <c r="AG10" s="162"/>
      <c r="AH10" s="173"/>
      <c r="AI10" s="175"/>
      <c r="AJ10" s="177"/>
      <c r="AK10" s="160"/>
      <c r="AL10" s="162"/>
      <c r="AM10" s="164"/>
      <c r="AN10" s="220"/>
      <c r="AO10" s="166"/>
      <c r="AP10" s="166"/>
    </row>
    <row r="11" spans="1:42" s="3" customFormat="1" ht="15">
      <c r="A11" s="50"/>
      <c r="B11" s="157"/>
      <c r="C11" s="158"/>
      <c r="D11" s="22"/>
      <c r="E11" s="60"/>
      <c r="F11" s="61"/>
      <c r="G11" s="62"/>
      <c r="H11" s="60">
        <v>43677</v>
      </c>
      <c r="I11" s="61">
        <v>415</v>
      </c>
      <c r="J11" s="62">
        <v>43678</v>
      </c>
      <c r="K11" s="117" t="s">
        <v>63</v>
      </c>
      <c r="L11" s="14" t="s">
        <v>7</v>
      </c>
      <c r="M11" s="44">
        <v>122000</v>
      </c>
      <c r="N11" s="9">
        <v>26840</v>
      </c>
      <c r="O11" s="6">
        <v>15000</v>
      </c>
      <c r="P11" s="6">
        <v>600</v>
      </c>
      <c r="Q11" s="6">
        <v>3432</v>
      </c>
      <c r="R11" s="107">
        <f aca="true" t="shared" si="0" ref="R11:R16">IF(L11="SI",(IF((O11+P11+Q11)&gt;0.1*M11,((0.1*M11)-(0.22*0.1*M11)/(1+0.22)),O11+P11)),(IF((O11+P11+Q11)&gt;0.1*M11,0.1*M11,O11+P11+Q11)))</f>
        <v>10000</v>
      </c>
      <c r="S11" s="108">
        <f aca="true" t="shared" si="1" ref="S11:S16">IF(L11="SI",M11+R11,M11+N11+R11)</f>
        <v>132000</v>
      </c>
      <c r="T11" s="109">
        <f aca="true" t="shared" si="2" ref="T11:T16">S11/2</f>
        <v>66000</v>
      </c>
      <c r="U11" s="44">
        <v>50000</v>
      </c>
      <c r="V11" s="49">
        <v>30000</v>
      </c>
      <c r="W11" s="115">
        <f aca="true" t="shared" si="3" ref="W11:W16">U11+V11</f>
        <v>80000</v>
      </c>
      <c r="X11" s="36">
        <v>10000</v>
      </c>
      <c r="Y11" s="97">
        <f aca="true" t="shared" si="4" ref="Y11:Y24">IF(U11&gt;0,IF((IF(T11+W11&lt;=S11,T11,IF(S11-W11&gt;=0,S11-W11,0)))+W11&lt;S11,IF(X11&gt;=(S11-W11-(IF(T11+W11&lt;=S11,T11,IF(S11-W11&gt;=0,S11-W11,0)))),S11-W11,(IF(T11+W11&lt;=S11,T11,IF(S11-W11&gt;=0,S11-W11,0)))+X11),IF(T11+W11&lt;=S11,T11,IF(S11-W11&gt;=0,S11-W11,0))),IF(T11+W11&lt;=S11,T11,IF(S11-W11&gt;=0,S11-W11,0)))</f>
        <v>52000</v>
      </c>
      <c r="Z11" s="33">
        <v>50000</v>
      </c>
      <c r="AA11" s="34">
        <v>62000</v>
      </c>
      <c r="AB11" s="33">
        <v>20000</v>
      </c>
      <c r="AC11" s="34">
        <v>24000</v>
      </c>
      <c r="AD11" s="33">
        <v>30000</v>
      </c>
      <c r="AE11" s="35">
        <v>36000</v>
      </c>
      <c r="AF11" s="99">
        <f>IF(E11=0,0,IF(E11&lt;="31/12/2018",IF(L11="SI",AD11,AE11)))</f>
        <v>0</v>
      </c>
      <c r="AG11" s="100">
        <f>IF(L11="SI",Z11+AB11+AF11,AA11+AC11+AF11)</f>
        <v>70000</v>
      </c>
      <c r="AH11" s="100">
        <f aca="true" t="shared" si="5" ref="AH11:AH16">AG11*0.8</f>
        <v>56000</v>
      </c>
      <c r="AI11" s="33">
        <v>1500</v>
      </c>
      <c r="AJ11" s="35">
        <v>1000</v>
      </c>
      <c r="AK11" s="105">
        <f aca="true" t="shared" si="6" ref="AK11:AK16">AI11+AJ11</f>
        <v>2500</v>
      </c>
      <c r="AL11" s="36">
        <v>5000</v>
      </c>
      <c r="AM11" s="95">
        <f aca="true" t="shared" si="7" ref="AM11:AM24">IF(AI11&gt;0,IF((IF(AH11+AK11&lt;=AG11,AH11,IF(AG11-AK11&gt;=0,AG11-AK11,0)))+AK11&lt;AG11,IF(AL11&gt;=(AG11-AK11-(IF(AH11+AK11&lt;=AG11,AH11,IF(AG11-AK11&gt;=0,AG11-AK11,0)))),AG11-AK11,(IF(AH11+AK11&lt;=AG11,AH11,IF(AG11-AK11&gt;=0,AG11-AK11,0)))+AL11),IF(AH11+AK11&lt;=AG11,AH11,IF(AG11-AK11&gt;=0,AG11-AK11,0))),IF(AH11+AK11&lt;=AG11,AH11,IF(AG11-AK11&gt;=0,AG11-AK11,0)))</f>
        <v>61000</v>
      </c>
      <c r="AN11" s="96">
        <f aca="true" t="shared" si="8" ref="AN11:AN16">IF(AND(E11="",H11=""),0,IF(AND(E11&lt;=DATEVALUE("31/12/2018"),_xlfn.XOR(H11="",H11&gt;DATEVALUE("31/07/2019"))),IF(Y11+AM11&gt;=20000,20000,Y11+AM11),IF(AND(E11="",H11&gt;DATEVALUE("31/07/2019")),0,IF((Y11+AM11)&gt;=450000,450000,Y11+AM11))))</f>
        <v>113000</v>
      </c>
      <c r="AO11" s="93">
        <f aca="true" t="shared" si="9" ref="AO11:AO16">IF(E11=0,0,IF(E11&lt;="31/12/2018",IF((Y11+AM11)&gt;=20000,20000,(AI11+AM11)),0))</f>
        <v>0</v>
      </c>
      <c r="AP11" s="89">
        <f>AN11-AO11</f>
        <v>113000</v>
      </c>
    </row>
    <row r="12" spans="1:42" s="3" customFormat="1" ht="15">
      <c r="A12" s="51"/>
      <c r="B12" s="155"/>
      <c r="C12" s="156"/>
      <c r="D12" s="23"/>
      <c r="E12" s="59"/>
      <c r="F12" s="45"/>
      <c r="G12" s="10"/>
      <c r="H12" s="59">
        <v>43677</v>
      </c>
      <c r="I12" s="45">
        <v>416</v>
      </c>
      <c r="J12" s="10">
        <v>43678</v>
      </c>
      <c r="K12" s="118" t="s">
        <v>63</v>
      </c>
      <c r="L12" s="13" t="s">
        <v>8</v>
      </c>
      <c r="M12" s="4">
        <v>122000</v>
      </c>
      <c r="N12" s="9">
        <v>26840</v>
      </c>
      <c r="O12" s="6">
        <v>15000</v>
      </c>
      <c r="P12" s="6">
        <v>600</v>
      </c>
      <c r="Q12" s="6">
        <v>3432</v>
      </c>
      <c r="R12" s="107">
        <f t="shared" si="0"/>
        <v>12200</v>
      </c>
      <c r="S12" s="110">
        <f t="shared" si="1"/>
        <v>161040</v>
      </c>
      <c r="T12" s="109">
        <f t="shared" si="2"/>
        <v>80520</v>
      </c>
      <c r="U12" s="4">
        <v>80000</v>
      </c>
      <c r="V12" s="48">
        <v>5000</v>
      </c>
      <c r="W12" s="115">
        <f t="shared" si="3"/>
        <v>85000</v>
      </c>
      <c r="X12" s="37">
        <v>500</v>
      </c>
      <c r="Y12" s="97">
        <f t="shared" si="4"/>
        <v>76040</v>
      </c>
      <c r="Z12" s="29">
        <v>500000</v>
      </c>
      <c r="AA12" s="30">
        <v>622000</v>
      </c>
      <c r="AB12" s="29"/>
      <c r="AC12" s="30">
        <v>80000</v>
      </c>
      <c r="AD12" s="29">
        <v>80000</v>
      </c>
      <c r="AE12" s="11">
        <v>96000</v>
      </c>
      <c r="AF12" s="99">
        <f aca="true" t="shared" si="10" ref="AF12:AF24">IF(E12=0,0,IF(E12&lt;="31/12/2018",IF(L12="SI",AD12,AE12)))</f>
        <v>0</v>
      </c>
      <c r="AG12" s="101">
        <f aca="true" t="shared" si="11" ref="AG12:AG24">IF(L12="SI",Z12+AB12+AF12,AA12+AC12+AF12)</f>
        <v>702000</v>
      </c>
      <c r="AH12" s="100">
        <f t="shared" si="5"/>
        <v>561600</v>
      </c>
      <c r="AI12" s="29">
        <v>500000</v>
      </c>
      <c r="AJ12" s="11">
        <v>0</v>
      </c>
      <c r="AK12" s="105">
        <f t="shared" si="6"/>
        <v>500000</v>
      </c>
      <c r="AL12" s="37"/>
      <c r="AM12" s="97">
        <f t="shared" si="7"/>
        <v>202000</v>
      </c>
      <c r="AN12" s="96">
        <f t="shared" si="8"/>
        <v>278040</v>
      </c>
      <c r="AO12" s="93">
        <f t="shared" si="9"/>
        <v>0</v>
      </c>
      <c r="AP12" s="90">
        <f aca="true" t="shared" si="12" ref="AP12:AP24">AN12-AO12</f>
        <v>278040</v>
      </c>
    </row>
    <row r="13" spans="1:42" ht="15">
      <c r="A13" s="52"/>
      <c r="B13" s="155"/>
      <c r="C13" s="156"/>
      <c r="D13" s="24"/>
      <c r="E13" s="59"/>
      <c r="F13" s="45"/>
      <c r="G13" s="10"/>
      <c r="H13" s="59">
        <v>43677</v>
      </c>
      <c r="I13" s="45">
        <v>334</v>
      </c>
      <c r="J13" s="10">
        <v>43677</v>
      </c>
      <c r="K13" s="118" t="s">
        <v>63</v>
      </c>
      <c r="L13" s="13" t="s">
        <v>7</v>
      </c>
      <c r="M13" s="4">
        <v>122000</v>
      </c>
      <c r="N13" s="8">
        <v>26840</v>
      </c>
      <c r="O13" s="5">
        <v>6000</v>
      </c>
      <c r="P13" s="5">
        <v>180</v>
      </c>
      <c r="Q13" s="5">
        <v>1200</v>
      </c>
      <c r="R13" s="107">
        <f t="shared" si="0"/>
        <v>6180</v>
      </c>
      <c r="S13" s="110">
        <f t="shared" si="1"/>
        <v>128180</v>
      </c>
      <c r="T13" s="109">
        <f t="shared" si="2"/>
        <v>64090</v>
      </c>
      <c r="U13" s="4"/>
      <c r="V13" s="48"/>
      <c r="W13" s="115">
        <f t="shared" si="3"/>
        <v>0</v>
      </c>
      <c r="X13" s="37">
        <v>8000</v>
      </c>
      <c r="Y13" s="97">
        <f t="shared" si="4"/>
        <v>64090</v>
      </c>
      <c r="Z13" s="29"/>
      <c r="AA13" s="30"/>
      <c r="AB13" s="29"/>
      <c r="AC13" s="30"/>
      <c r="AD13" s="29"/>
      <c r="AE13" s="11"/>
      <c r="AF13" s="99">
        <f t="shared" si="10"/>
        <v>0</v>
      </c>
      <c r="AG13" s="101">
        <f t="shared" si="11"/>
        <v>0</v>
      </c>
      <c r="AH13" s="100">
        <f t="shared" si="5"/>
        <v>0</v>
      </c>
      <c r="AI13" s="29"/>
      <c r="AJ13" s="11"/>
      <c r="AK13" s="105">
        <f t="shared" si="6"/>
        <v>0</v>
      </c>
      <c r="AL13" s="37"/>
      <c r="AM13" s="97">
        <f t="shared" si="7"/>
        <v>0</v>
      </c>
      <c r="AN13" s="96">
        <f t="shared" si="8"/>
        <v>64090</v>
      </c>
      <c r="AO13" s="93">
        <f t="shared" si="9"/>
        <v>0</v>
      </c>
      <c r="AP13" s="90">
        <f t="shared" si="12"/>
        <v>64090</v>
      </c>
    </row>
    <row r="14" spans="1:42" ht="15">
      <c r="A14" s="52"/>
      <c r="B14" s="155"/>
      <c r="C14" s="156"/>
      <c r="D14" s="25"/>
      <c r="E14" s="59"/>
      <c r="F14" s="45"/>
      <c r="G14" s="10"/>
      <c r="H14" s="59">
        <v>43677</v>
      </c>
      <c r="I14" s="45">
        <v>654</v>
      </c>
      <c r="J14" s="10">
        <v>43678</v>
      </c>
      <c r="K14" s="118" t="s">
        <v>63</v>
      </c>
      <c r="L14" s="13" t="s">
        <v>8</v>
      </c>
      <c r="M14" s="4">
        <v>122000</v>
      </c>
      <c r="N14" s="8">
        <v>26840</v>
      </c>
      <c r="O14" s="5">
        <v>6000</v>
      </c>
      <c r="P14" s="5">
        <v>180</v>
      </c>
      <c r="Q14" s="5">
        <v>1200</v>
      </c>
      <c r="R14" s="107">
        <f t="shared" si="0"/>
        <v>7380</v>
      </c>
      <c r="S14" s="110">
        <f t="shared" si="1"/>
        <v>156220</v>
      </c>
      <c r="T14" s="109">
        <f t="shared" si="2"/>
        <v>78110</v>
      </c>
      <c r="U14" s="31">
        <v>10000</v>
      </c>
      <c r="V14" s="32"/>
      <c r="W14" s="115">
        <f t="shared" si="3"/>
        <v>10000</v>
      </c>
      <c r="X14" s="37">
        <v>800000</v>
      </c>
      <c r="Y14" s="97">
        <f t="shared" si="4"/>
        <v>146220</v>
      </c>
      <c r="Z14" s="31"/>
      <c r="AA14" s="32"/>
      <c r="AB14" s="31"/>
      <c r="AC14" s="32"/>
      <c r="AD14" s="31"/>
      <c r="AE14" s="12"/>
      <c r="AF14" s="99">
        <f t="shared" si="10"/>
        <v>0</v>
      </c>
      <c r="AG14" s="101">
        <f t="shared" si="11"/>
        <v>0</v>
      </c>
      <c r="AH14" s="100">
        <f t="shared" si="5"/>
        <v>0</v>
      </c>
      <c r="AI14" s="31"/>
      <c r="AJ14" s="12"/>
      <c r="AK14" s="105">
        <f t="shared" si="6"/>
        <v>0</v>
      </c>
      <c r="AL14" s="37"/>
      <c r="AM14" s="97">
        <f t="shared" si="7"/>
        <v>0</v>
      </c>
      <c r="AN14" s="96">
        <f t="shared" si="8"/>
        <v>146220</v>
      </c>
      <c r="AO14" s="93">
        <f t="shared" si="9"/>
        <v>0</v>
      </c>
      <c r="AP14" s="90">
        <f t="shared" si="12"/>
        <v>146220</v>
      </c>
    </row>
    <row r="15" spans="1:42" ht="15">
      <c r="A15" s="52"/>
      <c r="B15" s="155"/>
      <c r="C15" s="156"/>
      <c r="D15" s="25"/>
      <c r="E15" s="59"/>
      <c r="F15" s="45"/>
      <c r="G15" s="10"/>
      <c r="H15" s="59">
        <v>43677</v>
      </c>
      <c r="I15" s="45">
        <v>655</v>
      </c>
      <c r="J15" s="10">
        <v>43678</v>
      </c>
      <c r="K15" s="118" t="s">
        <v>64</v>
      </c>
      <c r="L15" s="13" t="s">
        <v>8</v>
      </c>
      <c r="M15" s="4">
        <v>1000000</v>
      </c>
      <c r="N15" s="8">
        <v>240000</v>
      </c>
      <c r="O15" s="5"/>
      <c r="P15" s="5"/>
      <c r="Q15" s="5"/>
      <c r="R15" s="107">
        <f t="shared" si="0"/>
        <v>0</v>
      </c>
      <c r="S15" s="110">
        <f t="shared" si="1"/>
        <v>1240000</v>
      </c>
      <c r="T15" s="109">
        <f t="shared" si="2"/>
        <v>620000</v>
      </c>
      <c r="U15" s="31"/>
      <c r="V15" s="32"/>
      <c r="W15" s="115">
        <f t="shared" si="3"/>
        <v>0</v>
      </c>
      <c r="X15" s="37"/>
      <c r="Y15" s="97">
        <f t="shared" si="4"/>
        <v>620000</v>
      </c>
      <c r="Z15" s="31">
        <v>100000</v>
      </c>
      <c r="AA15" s="32">
        <v>122000</v>
      </c>
      <c r="AB15" s="31">
        <v>100000</v>
      </c>
      <c r="AC15" s="32">
        <v>122000</v>
      </c>
      <c r="AD15" s="31">
        <v>50000</v>
      </c>
      <c r="AE15" s="12">
        <v>64000</v>
      </c>
      <c r="AF15" s="99">
        <f t="shared" si="10"/>
        <v>0</v>
      </c>
      <c r="AG15" s="101">
        <f t="shared" si="11"/>
        <v>244000</v>
      </c>
      <c r="AH15" s="100">
        <f t="shared" si="5"/>
        <v>195200</v>
      </c>
      <c r="AI15" s="31"/>
      <c r="AJ15" s="12"/>
      <c r="AK15" s="105">
        <f t="shared" si="6"/>
        <v>0</v>
      </c>
      <c r="AL15" s="37"/>
      <c r="AM15" s="97">
        <f t="shared" si="7"/>
        <v>195200</v>
      </c>
      <c r="AN15" s="96">
        <f t="shared" si="8"/>
        <v>450000</v>
      </c>
      <c r="AO15" s="93">
        <f t="shared" si="9"/>
        <v>0</v>
      </c>
      <c r="AP15" s="90">
        <f t="shared" si="12"/>
        <v>450000</v>
      </c>
    </row>
    <row r="16" spans="1:42" ht="15.75" thickBot="1">
      <c r="A16" s="66"/>
      <c r="B16" s="139"/>
      <c r="C16" s="140"/>
      <c r="D16" s="68"/>
      <c r="E16" s="69"/>
      <c r="F16" s="67"/>
      <c r="G16" s="70"/>
      <c r="H16" s="69"/>
      <c r="I16" s="67"/>
      <c r="J16" s="70"/>
      <c r="K16" s="119"/>
      <c r="L16" s="71" t="s">
        <v>7</v>
      </c>
      <c r="M16" s="38">
        <v>124000</v>
      </c>
      <c r="N16" s="39">
        <f>M16*22%</f>
        <v>27280</v>
      </c>
      <c r="O16" s="40">
        <v>15000</v>
      </c>
      <c r="P16" s="40">
        <v>600</v>
      </c>
      <c r="Q16" s="40">
        <v>3432</v>
      </c>
      <c r="R16" s="111">
        <f t="shared" si="0"/>
        <v>10163.934426229507</v>
      </c>
      <c r="S16" s="112">
        <f t="shared" si="1"/>
        <v>134163.9344262295</v>
      </c>
      <c r="T16" s="113">
        <f t="shared" si="2"/>
        <v>67081.96721311475</v>
      </c>
      <c r="U16" s="72"/>
      <c r="V16" s="73"/>
      <c r="W16" s="115">
        <f t="shared" si="3"/>
        <v>0</v>
      </c>
      <c r="X16" s="74"/>
      <c r="Y16" s="98">
        <f t="shared" si="4"/>
        <v>67081.96721311475</v>
      </c>
      <c r="Z16" s="72"/>
      <c r="AA16" s="73"/>
      <c r="AB16" s="72"/>
      <c r="AC16" s="73"/>
      <c r="AD16" s="72"/>
      <c r="AE16" s="81"/>
      <c r="AF16" s="102">
        <f t="shared" si="10"/>
        <v>0</v>
      </c>
      <c r="AG16" s="103">
        <f t="shared" si="11"/>
        <v>0</v>
      </c>
      <c r="AH16" s="104">
        <f t="shared" si="5"/>
        <v>0</v>
      </c>
      <c r="AI16" s="72"/>
      <c r="AJ16" s="81"/>
      <c r="AK16" s="106">
        <f t="shared" si="6"/>
        <v>0</v>
      </c>
      <c r="AL16" s="74"/>
      <c r="AM16" s="98">
        <f t="shared" si="7"/>
        <v>0</v>
      </c>
      <c r="AN16" s="96">
        <f t="shared" si="8"/>
        <v>0</v>
      </c>
      <c r="AO16" s="93">
        <f t="shared" si="9"/>
        <v>0</v>
      </c>
      <c r="AP16" s="90">
        <f t="shared" si="12"/>
        <v>0</v>
      </c>
    </row>
    <row r="17" spans="1:42" ht="15.75" thickBot="1">
      <c r="A17" s="141" t="s">
        <v>39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3"/>
      <c r="Y17" s="80">
        <f>SUM(Y11:Y16)</f>
        <v>1025431.9672131147</v>
      </c>
      <c r="Z17" s="83"/>
      <c r="AA17" s="84"/>
      <c r="AB17" s="84"/>
      <c r="AC17" s="84"/>
      <c r="AD17" s="84"/>
      <c r="AE17" s="84"/>
      <c r="AF17" s="85"/>
      <c r="AG17" s="85"/>
      <c r="AH17" s="85"/>
      <c r="AI17" s="84"/>
      <c r="AJ17" s="84"/>
      <c r="AK17" s="85"/>
      <c r="AL17" s="85"/>
      <c r="AM17" s="87">
        <f>SUM(AM11:AM16)</f>
        <v>458200</v>
      </c>
      <c r="AN17" s="88">
        <f>SUM(AN11:AN16)</f>
        <v>1051350</v>
      </c>
      <c r="AO17" s="88">
        <f>SUM(AO11:AO16)</f>
        <v>0</v>
      </c>
      <c r="AP17" s="88">
        <f>SUM(AP11:AP16)</f>
        <v>1051350</v>
      </c>
    </row>
    <row r="18" spans="1:42" ht="15">
      <c r="A18" s="75"/>
      <c r="B18" s="153"/>
      <c r="C18" s="154"/>
      <c r="D18" s="76"/>
      <c r="E18" s="60">
        <v>43456</v>
      </c>
      <c r="F18" s="61">
        <v>312</v>
      </c>
      <c r="G18" s="62">
        <v>43456</v>
      </c>
      <c r="H18" s="60"/>
      <c r="I18" s="61"/>
      <c r="J18" s="62"/>
      <c r="K18" s="117" t="s">
        <v>63</v>
      </c>
      <c r="L18" s="77" t="s">
        <v>8</v>
      </c>
      <c r="M18" s="44">
        <v>124000</v>
      </c>
      <c r="N18" s="9">
        <f>M18*22%</f>
        <v>27280</v>
      </c>
      <c r="O18" s="6">
        <v>15000</v>
      </c>
      <c r="P18" s="6">
        <v>600</v>
      </c>
      <c r="Q18" s="6">
        <v>3432</v>
      </c>
      <c r="R18" s="107">
        <f aca="true" t="shared" si="13" ref="R18:R24">IF(L18="SI",(IF((O18+P18+Q18)&gt;0.1*M18,((0.1*M18)-(0.22*0.1*M18)/(1+0.22)),O18+P18)),(IF((O18+P18+Q18)&gt;0.1*M18,0.1*M18,O18+P18+Q18)))</f>
        <v>12400</v>
      </c>
      <c r="S18" s="114">
        <f aca="true" t="shared" si="14" ref="S18:S24">IF(L18="SI",M18+R18,M18+N18+R18)</f>
        <v>163680</v>
      </c>
      <c r="T18" s="109">
        <f aca="true" t="shared" si="15" ref="T18:T24">S18/2</f>
        <v>81840</v>
      </c>
      <c r="U18" s="78"/>
      <c r="V18" s="79"/>
      <c r="W18" s="113">
        <f aca="true" t="shared" si="16" ref="W18:W24">U18+V18</f>
        <v>0</v>
      </c>
      <c r="X18" s="36"/>
      <c r="Y18" s="95">
        <f t="shared" si="4"/>
        <v>81840</v>
      </c>
      <c r="Z18" s="78"/>
      <c r="AA18" s="79"/>
      <c r="AB18" s="78"/>
      <c r="AC18" s="79"/>
      <c r="AD18" s="78"/>
      <c r="AE18" s="82"/>
      <c r="AF18" s="105">
        <f t="shared" si="10"/>
        <v>0</v>
      </c>
      <c r="AG18" s="100">
        <f t="shared" si="11"/>
        <v>0</v>
      </c>
      <c r="AH18" s="100">
        <f aca="true" t="shared" si="17" ref="AH18:AH24">AG18*0.8</f>
        <v>0</v>
      </c>
      <c r="AI18" s="78"/>
      <c r="AJ18" s="82"/>
      <c r="AK18" s="105">
        <f aca="true" t="shared" si="18" ref="AK18:AK24">AI18+AJ18</f>
        <v>0</v>
      </c>
      <c r="AL18" s="36"/>
      <c r="AM18" s="95">
        <f t="shared" si="7"/>
        <v>0</v>
      </c>
      <c r="AN18" s="96">
        <f aca="true" t="shared" si="19" ref="AN18:AN24">IF(AND(E18="",H18=""),0,IF(AND(E18&lt;=DATEVALUE("31/12/2018"),_xlfn.XOR(H18="",H18&gt;DATEVALUE("31/07/2019"))),IF(Y18+AM18&gt;=20000,20000,Y18+AM18),IF(AND(E18="",H18&gt;DATEVALUE("31/07/2019")),0,IF((Y18+AM18)&gt;=450000,450000,Y18+AM18))))</f>
        <v>20000</v>
      </c>
      <c r="AO18" s="93">
        <f aca="true" t="shared" si="20" ref="AO18:AO24">IF(E18=0,0,IF(E18&lt;="31/12/2018",IF((Y18+AM18)&gt;=20000,20000,(AI18+AM18)),0))</f>
        <v>20000</v>
      </c>
      <c r="AP18" s="94">
        <f t="shared" si="12"/>
        <v>0</v>
      </c>
    </row>
    <row r="19" spans="1:42" ht="15">
      <c r="A19" s="52"/>
      <c r="B19" s="155"/>
      <c r="C19" s="156"/>
      <c r="D19" s="25"/>
      <c r="E19" s="59">
        <v>43456</v>
      </c>
      <c r="F19" s="45">
        <v>313</v>
      </c>
      <c r="G19" s="10">
        <v>43456</v>
      </c>
      <c r="H19" s="59">
        <v>43677</v>
      </c>
      <c r="I19" s="45">
        <v>656</v>
      </c>
      <c r="J19" s="10">
        <v>43678</v>
      </c>
      <c r="K19" s="118" t="s">
        <v>63</v>
      </c>
      <c r="L19" s="13" t="s">
        <v>7</v>
      </c>
      <c r="M19" s="4">
        <v>235000</v>
      </c>
      <c r="N19" s="8">
        <v>51700</v>
      </c>
      <c r="O19" s="5">
        <v>12500</v>
      </c>
      <c r="P19" s="5">
        <v>500</v>
      </c>
      <c r="Q19" s="5">
        <v>2860</v>
      </c>
      <c r="R19" s="107">
        <f t="shared" si="13"/>
        <v>13000</v>
      </c>
      <c r="S19" s="110">
        <f t="shared" si="14"/>
        <v>248000</v>
      </c>
      <c r="T19" s="109">
        <f t="shared" si="15"/>
        <v>124000</v>
      </c>
      <c r="U19" s="31"/>
      <c r="V19" s="32"/>
      <c r="W19" s="115">
        <f t="shared" si="16"/>
        <v>0</v>
      </c>
      <c r="X19" s="37"/>
      <c r="Y19" s="97">
        <f t="shared" si="4"/>
        <v>124000</v>
      </c>
      <c r="Z19" s="31"/>
      <c r="AA19" s="32"/>
      <c r="AB19" s="31"/>
      <c r="AC19" s="32"/>
      <c r="AD19" s="31"/>
      <c r="AE19" s="12"/>
      <c r="AF19" s="99">
        <f t="shared" si="10"/>
        <v>0</v>
      </c>
      <c r="AG19" s="101">
        <f t="shared" si="11"/>
        <v>0</v>
      </c>
      <c r="AH19" s="100">
        <f t="shared" si="17"/>
        <v>0</v>
      </c>
      <c r="AI19" s="31"/>
      <c r="AJ19" s="12"/>
      <c r="AK19" s="105">
        <f t="shared" si="18"/>
        <v>0</v>
      </c>
      <c r="AL19" s="37"/>
      <c r="AM19" s="97">
        <f t="shared" si="7"/>
        <v>0</v>
      </c>
      <c r="AN19" s="96">
        <f t="shared" si="19"/>
        <v>124000</v>
      </c>
      <c r="AO19" s="93">
        <f t="shared" si="20"/>
        <v>20000</v>
      </c>
      <c r="AP19" s="94">
        <f t="shared" si="12"/>
        <v>104000</v>
      </c>
    </row>
    <row r="20" spans="1:42" ht="15">
      <c r="A20" s="52"/>
      <c r="B20" s="155"/>
      <c r="C20" s="156"/>
      <c r="D20" s="25"/>
      <c r="E20" s="59"/>
      <c r="F20" s="45"/>
      <c r="G20" s="10"/>
      <c r="H20" s="59">
        <v>43677</v>
      </c>
      <c r="I20" s="45">
        <v>657</v>
      </c>
      <c r="J20" s="10">
        <v>43678</v>
      </c>
      <c r="K20" s="118" t="s">
        <v>63</v>
      </c>
      <c r="L20" s="13" t="s">
        <v>8</v>
      </c>
      <c r="M20" s="4">
        <v>235000</v>
      </c>
      <c r="N20" s="8">
        <v>51700</v>
      </c>
      <c r="O20" s="5">
        <v>12500</v>
      </c>
      <c r="P20" s="5">
        <v>500</v>
      </c>
      <c r="Q20" s="5">
        <v>2860</v>
      </c>
      <c r="R20" s="107">
        <f t="shared" si="13"/>
        <v>15860</v>
      </c>
      <c r="S20" s="110">
        <f t="shared" si="14"/>
        <v>302560</v>
      </c>
      <c r="T20" s="109">
        <f t="shared" si="15"/>
        <v>151280</v>
      </c>
      <c r="U20" s="31"/>
      <c r="V20" s="32"/>
      <c r="W20" s="115">
        <f t="shared" si="16"/>
        <v>0</v>
      </c>
      <c r="X20" s="37"/>
      <c r="Y20" s="97">
        <f t="shared" si="4"/>
        <v>151280</v>
      </c>
      <c r="Z20" s="31"/>
      <c r="AA20" s="32"/>
      <c r="AB20" s="31"/>
      <c r="AC20" s="32"/>
      <c r="AD20" s="31"/>
      <c r="AE20" s="12"/>
      <c r="AF20" s="99">
        <f t="shared" si="10"/>
        <v>0</v>
      </c>
      <c r="AG20" s="101">
        <f t="shared" si="11"/>
        <v>0</v>
      </c>
      <c r="AH20" s="100">
        <f t="shared" si="17"/>
        <v>0</v>
      </c>
      <c r="AI20" s="31"/>
      <c r="AJ20" s="12"/>
      <c r="AK20" s="105">
        <f t="shared" si="18"/>
        <v>0</v>
      </c>
      <c r="AL20" s="37"/>
      <c r="AM20" s="97">
        <f t="shared" si="7"/>
        <v>0</v>
      </c>
      <c r="AN20" s="96">
        <f t="shared" si="19"/>
        <v>151280</v>
      </c>
      <c r="AO20" s="93">
        <f t="shared" si="20"/>
        <v>0</v>
      </c>
      <c r="AP20" s="94">
        <f t="shared" si="12"/>
        <v>151280</v>
      </c>
    </row>
    <row r="21" spans="1:42" ht="15">
      <c r="A21" s="52"/>
      <c r="B21" s="155"/>
      <c r="C21" s="156"/>
      <c r="D21" s="25"/>
      <c r="E21" s="59">
        <v>43465</v>
      </c>
      <c r="F21" s="45">
        <v>400</v>
      </c>
      <c r="G21" s="10">
        <v>43466</v>
      </c>
      <c r="H21" s="59">
        <v>43676</v>
      </c>
      <c r="I21" s="45"/>
      <c r="J21" s="10"/>
      <c r="K21" s="118" t="s">
        <v>63</v>
      </c>
      <c r="L21" s="13" t="s">
        <v>8</v>
      </c>
      <c r="M21" s="4"/>
      <c r="N21" s="8"/>
      <c r="O21" s="5"/>
      <c r="P21" s="5"/>
      <c r="Q21" s="5"/>
      <c r="R21" s="107">
        <f t="shared" si="13"/>
        <v>0</v>
      </c>
      <c r="S21" s="110">
        <f t="shared" si="14"/>
        <v>0</v>
      </c>
      <c r="T21" s="109">
        <f t="shared" si="15"/>
        <v>0</v>
      </c>
      <c r="U21" s="31"/>
      <c r="V21" s="32"/>
      <c r="W21" s="115">
        <f t="shared" si="16"/>
        <v>0</v>
      </c>
      <c r="X21" s="37"/>
      <c r="Y21" s="97">
        <f t="shared" si="4"/>
        <v>0</v>
      </c>
      <c r="Z21" s="31">
        <v>20000</v>
      </c>
      <c r="AA21" s="32">
        <v>24000</v>
      </c>
      <c r="AB21" s="31">
        <v>10000</v>
      </c>
      <c r="AC21" s="32">
        <v>12000</v>
      </c>
      <c r="AD21" s="31">
        <v>6000</v>
      </c>
      <c r="AE21" s="12">
        <v>7200</v>
      </c>
      <c r="AF21" s="99">
        <f t="shared" si="10"/>
        <v>7200</v>
      </c>
      <c r="AG21" s="101">
        <f t="shared" si="11"/>
        <v>43200</v>
      </c>
      <c r="AH21" s="100">
        <f t="shared" si="17"/>
        <v>34560</v>
      </c>
      <c r="AI21" s="31"/>
      <c r="AJ21" s="12"/>
      <c r="AK21" s="105">
        <f t="shared" si="18"/>
        <v>0</v>
      </c>
      <c r="AL21" s="37"/>
      <c r="AM21" s="97">
        <f t="shared" si="7"/>
        <v>34560</v>
      </c>
      <c r="AN21" s="96">
        <f t="shared" si="19"/>
        <v>34560</v>
      </c>
      <c r="AO21" s="93">
        <f t="shared" si="20"/>
        <v>20000</v>
      </c>
      <c r="AP21" s="94">
        <f t="shared" si="12"/>
        <v>14560</v>
      </c>
    </row>
    <row r="22" spans="1:42" ht="15">
      <c r="A22" s="52"/>
      <c r="B22" s="137"/>
      <c r="C22" s="138"/>
      <c r="D22" s="25"/>
      <c r="E22" s="59">
        <v>43444</v>
      </c>
      <c r="F22" s="45">
        <v>333</v>
      </c>
      <c r="G22" s="10">
        <v>43449</v>
      </c>
      <c r="H22" s="59">
        <v>43677</v>
      </c>
      <c r="I22" s="45">
        <v>415</v>
      </c>
      <c r="J22" s="10">
        <v>43678</v>
      </c>
      <c r="K22" s="118" t="s">
        <v>63</v>
      </c>
      <c r="L22" s="13" t="s">
        <v>7</v>
      </c>
      <c r="M22" s="4">
        <v>122000</v>
      </c>
      <c r="N22" s="8">
        <v>26840</v>
      </c>
      <c r="O22" s="5">
        <v>15000</v>
      </c>
      <c r="P22" s="5">
        <v>600</v>
      </c>
      <c r="Q22" s="5">
        <v>3432</v>
      </c>
      <c r="R22" s="107">
        <f t="shared" si="13"/>
        <v>10000</v>
      </c>
      <c r="S22" s="110">
        <f t="shared" si="14"/>
        <v>132000</v>
      </c>
      <c r="T22" s="109">
        <f t="shared" si="15"/>
        <v>66000</v>
      </c>
      <c r="U22" s="31"/>
      <c r="V22" s="32"/>
      <c r="W22" s="115">
        <f t="shared" si="16"/>
        <v>0</v>
      </c>
      <c r="X22" s="37"/>
      <c r="Y22" s="97">
        <f t="shared" si="4"/>
        <v>66000</v>
      </c>
      <c r="Z22" s="31"/>
      <c r="AA22" s="32"/>
      <c r="AB22" s="31"/>
      <c r="AC22" s="32"/>
      <c r="AD22" s="31"/>
      <c r="AE22" s="12"/>
      <c r="AF22" s="99">
        <f t="shared" si="10"/>
        <v>0</v>
      </c>
      <c r="AG22" s="101">
        <f t="shared" si="11"/>
        <v>0</v>
      </c>
      <c r="AH22" s="100">
        <f t="shared" si="17"/>
        <v>0</v>
      </c>
      <c r="AI22" s="31"/>
      <c r="AJ22" s="12"/>
      <c r="AK22" s="105">
        <f t="shared" si="18"/>
        <v>0</v>
      </c>
      <c r="AL22" s="37"/>
      <c r="AM22" s="97">
        <f t="shared" si="7"/>
        <v>0</v>
      </c>
      <c r="AN22" s="96">
        <f t="shared" si="19"/>
        <v>66000</v>
      </c>
      <c r="AO22" s="93">
        <f t="shared" si="20"/>
        <v>20000</v>
      </c>
      <c r="AP22" s="94">
        <f t="shared" si="12"/>
        <v>46000</v>
      </c>
    </row>
    <row r="23" spans="1:42" ht="15">
      <c r="A23" s="52"/>
      <c r="B23" s="137"/>
      <c r="C23" s="138"/>
      <c r="D23" s="25"/>
      <c r="E23" s="59"/>
      <c r="F23" s="45"/>
      <c r="G23" s="10"/>
      <c r="H23" s="59"/>
      <c r="I23" s="45"/>
      <c r="J23" s="10"/>
      <c r="K23" s="118"/>
      <c r="L23" s="13"/>
      <c r="M23" s="4"/>
      <c r="N23" s="8"/>
      <c r="O23" s="5"/>
      <c r="P23" s="5"/>
      <c r="Q23" s="5"/>
      <c r="R23" s="107">
        <f t="shared" si="13"/>
        <v>0</v>
      </c>
      <c r="S23" s="110">
        <f t="shared" si="14"/>
        <v>0</v>
      </c>
      <c r="T23" s="109">
        <f t="shared" si="15"/>
        <v>0</v>
      </c>
      <c r="U23" s="31"/>
      <c r="V23" s="32"/>
      <c r="W23" s="115">
        <f t="shared" si="16"/>
        <v>0</v>
      </c>
      <c r="X23" s="37"/>
      <c r="Y23" s="97">
        <f t="shared" si="4"/>
        <v>0</v>
      </c>
      <c r="Z23" s="31"/>
      <c r="AA23" s="32"/>
      <c r="AB23" s="31"/>
      <c r="AC23" s="32"/>
      <c r="AD23" s="31"/>
      <c r="AE23" s="12"/>
      <c r="AF23" s="99">
        <f t="shared" si="10"/>
        <v>0</v>
      </c>
      <c r="AG23" s="101">
        <f t="shared" si="11"/>
        <v>0</v>
      </c>
      <c r="AH23" s="100">
        <f t="shared" si="17"/>
        <v>0</v>
      </c>
      <c r="AI23" s="31"/>
      <c r="AJ23" s="12"/>
      <c r="AK23" s="105">
        <f t="shared" si="18"/>
        <v>0</v>
      </c>
      <c r="AL23" s="37"/>
      <c r="AM23" s="97">
        <f t="shared" si="7"/>
        <v>0</v>
      </c>
      <c r="AN23" s="96">
        <f t="shared" si="19"/>
        <v>0</v>
      </c>
      <c r="AO23" s="93">
        <f t="shared" si="20"/>
        <v>0</v>
      </c>
      <c r="AP23" s="94">
        <f t="shared" si="12"/>
        <v>0</v>
      </c>
    </row>
    <row r="24" spans="1:42" ht="15.75" thickBot="1">
      <c r="A24" s="66"/>
      <c r="B24" s="139"/>
      <c r="C24" s="140"/>
      <c r="D24" s="68"/>
      <c r="E24" s="69"/>
      <c r="F24" s="67"/>
      <c r="G24" s="70"/>
      <c r="H24" s="69"/>
      <c r="I24" s="67"/>
      <c r="J24" s="70"/>
      <c r="K24" s="119"/>
      <c r="L24" s="71"/>
      <c r="M24" s="38"/>
      <c r="N24" s="39"/>
      <c r="O24" s="40"/>
      <c r="P24" s="40"/>
      <c r="Q24" s="40"/>
      <c r="R24" s="111">
        <f t="shared" si="13"/>
        <v>0</v>
      </c>
      <c r="S24" s="112">
        <f t="shared" si="14"/>
        <v>0</v>
      </c>
      <c r="T24" s="113">
        <f t="shared" si="15"/>
        <v>0</v>
      </c>
      <c r="U24" s="72"/>
      <c r="V24" s="73"/>
      <c r="W24" s="115">
        <f t="shared" si="16"/>
        <v>0</v>
      </c>
      <c r="X24" s="74"/>
      <c r="Y24" s="98">
        <f t="shared" si="4"/>
        <v>0</v>
      </c>
      <c r="Z24" s="72"/>
      <c r="AA24" s="73"/>
      <c r="AB24" s="72"/>
      <c r="AC24" s="73"/>
      <c r="AD24" s="72"/>
      <c r="AE24" s="81"/>
      <c r="AF24" s="102">
        <f t="shared" si="10"/>
        <v>0</v>
      </c>
      <c r="AG24" s="103">
        <f t="shared" si="11"/>
        <v>0</v>
      </c>
      <c r="AH24" s="104">
        <f t="shared" si="17"/>
        <v>0</v>
      </c>
      <c r="AI24" s="72"/>
      <c r="AJ24" s="81"/>
      <c r="AK24" s="106">
        <f t="shared" si="18"/>
        <v>0</v>
      </c>
      <c r="AL24" s="74"/>
      <c r="AM24" s="97">
        <f t="shared" si="7"/>
        <v>0</v>
      </c>
      <c r="AN24" s="96">
        <f t="shared" si="19"/>
        <v>0</v>
      </c>
      <c r="AO24" s="93">
        <f t="shared" si="20"/>
        <v>0</v>
      </c>
      <c r="AP24" s="94">
        <f t="shared" si="12"/>
        <v>0</v>
      </c>
    </row>
    <row r="25" spans="1:42" ht="15.75" thickBot="1">
      <c r="A25" s="141" t="s">
        <v>39</v>
      </c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3"/>
      <c r="Y25" s="80">
        <f>SUM(Y18:Y24)</f>
        <v>423120</v>
      </c>
      <c r="Z25" s="83"/>
      <c r="AA25" s="84"/>
      <c r="AB25" s="84"/>
      <c r="AC25" s="84"/>
      <c r="AD25" s="84"/>
      <c r="AE25" s="84"/>
      <c r="AF25" s="85"/>
      <c r="AG25" s="85"/>
      <c r="AH25" s="85"/>
      <c r="AI25" s="84"/>
      <c r="AJ25" s="84"/>
      <c r="AK25" s="85"/>
      <c r="AL25" s="86"/>
      <c r="AM25" s="87">
        <f>SUM(AM18:AM24)</f>
        <v>34560</v>
      </c>
      <c r="AN25" s="88">
        <f>IF((Y25+AM25)&gt;=450000,450000,Y25+AM25)</f>
        <v>450000</v>
      </c>
      <c r="AO25" s="88">
        <f>IF((Z25+AN25)&gt;=450000,450000,Z25+AN25)</f>
        <v>450000</v>
      </c>
      <c r="AP25" s="88">
        <f>IF((AA25+AO25)&gt;=450000,450000,AA25+AO25)</f>
        <v>450000</v>
      </c>
    </row>
    <row r="26" spans="1:42" ht="30" customHeight="1" thickBot="1">
      <c r="A26" s="26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144" t="s">
        <v>5</v>
      </c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6"/>
      <c r="Y26" s="238">
        <f>Y25+Y17</f>
        <v>1448551.9672131147</v>
      </c>
      <c r="Z26" s="41"/>
      <c r="AA26" s="42"/>
      <c r="AB26" s="41"/>
      <c r="AC26" s="42"/>
      <c r="AD26" s="41"/>
      <c r="AE26" s="46"/>
      <c r="AF26" s="47"/>
      <c r="AG26" s="91">
        <f>SUM(AG11:AG25)</f>
        <v>1059200</v>
      </c>
      <c r="AH26" s="91">
        <f>SUM(AH11:AH25)</f>
        <v>847360</v>
      </c>
      <c r="AI26" s="41"/>
      <c r="AJ26" s="42"/>
      <c r="AK26" s="91">
        <f>SUM(AK11:AK25)</f>
        <v>502500</v>
      </c>
      <c r="AL26" s="43"/>
      <c r="AM26" s="91">
        <f>AM25+AM17</f>
        <v>492760</v>
      </c>
      <c r="AN26" s="92">
        <f>AN17+AN25</f>
        <v>1501350</v>
      </c>
      <c r="AO26" s="92">
        <f>AO17+AO25</f>
        <v>450000</v>
      </c>
      <c r="AP26" s="92">
        <f>AP17+AP25</f>
        <v>1501350</v>
      </c>
    </row>
    <row r="27" spans="1:41" ht="13.5" thickBot="1">
      <c r="A27" s="53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8"/>
      <c r="AO27" s="15"/>
    </row>
    <row r="28" spans="1:41" ht="28.5" customHeight="1">
      <c r="A28" s="235" t="s">
        <v>9</v>
      </c>
      <c r="B28" s="236"/>
      <c r="C28" s="236"/>
      <c r="D28" s="236"/>
      <c r="E28" s="236"/>
      <c r="F28" s="236"/>
      <c r="G28" s="236"/>
      <c r="H28" s="236"/>
      <c r="I28" s="236"/>
      <c r="J28" s="236"/>
      <c r="K28" s="236"/>
      <c r="L28" s="236"/>
      <c r="M28" s="236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7"/>
      <c r="AO28" s="15"/>
    </row>
    <row r="29" spans="1:41" s="58" customFormat="1" ht="15.75">
      <c r="A29" s="150" t="s">
        <v>6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1"/>
      <c r="Z29" s="151"/>
      <c r="AA29" s="151"/>
      <c r="AB29" s="151"/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1"/>
      <c r="AN29" s="152"/>
      <c r="AO29" s="57"/>
    </row>
    <row r="30" spans="1:41" s="58" customFormat="1" ht="21.75" customHeight="1">
      <c r="A30" s="129" t="s">
        <v>35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1"/>
      <c r="AO30" s="57"/>
    </row>
    <row r="31" spans="1:41" s="58" customFormat="1" ht="21.75" customHeight="1">
      <c r="A31" s="129" t="s">
        <v>67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1"/>
      <c r="AO31" s="57"/>
    </row>
    <row r="32" spans="1:41" s="58" customFormat="1" ht="15" customHeight="1">
      <c r="A32" s="132" t="s">
        <v>63</v>
      </c>
      <c r="B32" s="133"/>
      <c r="C32" s="134" t="s">
        <v>65</v>
      </c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6"/>
      <c r="AO32" s="57"/>
    </row>
    <row r="33" spans="1:41" s="58" customFormat="1" ht="15" customHeight="1">
      <c r="A33" s="132" t="s">
        <v>64</v>
      </c>
      <c r="B33" s="133"/>
      <c r="C33" s="134" t="s">
        <v>66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6"/>
      <c r="AO33" s="57"/>
    </row>
    <row r="34" spans="1:41" s="58" customFormat="1" ht="21.75" customHeight="1">
      <c r="A34" s="129" t="s">
        <v>50</v>
      </c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1"/>
      <c r="AO34" s="57"/>
    </row>
    <row r="35" spans="1:41" s="58" customFormat="1" ht="21.75" customHeight="1">
      <c r="A35" s="129" t="s">
        <v>51</v>
      </c>
      <c r="B35" s="130"/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30"/>
      <c r="W35" s="130"/>
      <c r="X35" s="130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30"/>
      <c r="AJ35" s="130"/>
      <c r="AK35" s="130"/>
      <c r="AL35" s="130"/>
      <c r="AM35" s="130"/>
      <c r="AN35" s="131"/>
      <c r="AO35" s="57"/>
    </row>
    <row r="36" spans="1:41" s="58" customFormat="1" ht="27" customHeight="1">
      <c r="A36" s="129" t="s">
        <v>52</v>
      </c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1"/>
      <c r="AO36" s="57"/>
    </row>
    <row r="37" spans="1:41" s="58" customFormat="1" ht="21.75" customHeight="1">
      <c r="A37" s="129" t="s">
        <v>53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1"/>
      <c r="AO37" s="57"/>
    </row>
    <row r="38" spans="1:41" s="58" customFormat="1" ht="21.75" customHeight="1">
      <c r="A38" s="129" t="s">
        <v>54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1"/>
      <c r="AO38" s="57"/>
    </row>
    <row r="39" spans="1:41" s="58" customFormat="1" ht="21.75" customHeight="1">
      <c r="A39" s="129" t="s">
        <v>55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1"/>
      <c r="AO39" s="57"/>
    </row>
    <row r="40" spans="1:41" s="58" customFormat="1" ht="21.75" customHeight="1">
      <c r="A40" s="123" t="s">
        <v>57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4"/>
      <c r="T40" s="124"/>
      <c r="U40" s="124"/>
      <c r="V40" s="124"/>
      <c r="W40" s="124"/>
      <c r="X40" s="124"/>
      <c r="Y40" s="124"/>
      <c r="Z40" s="124"/>
      <c r="AA40" s="124"/>
      <c r="AB40" s="124"/>
      <c r="AC40" s="124"/>
      <c r="AD40" s="124"/>
      <c r="AE40" s="124"/>
      <c r="AF40" s="124"/>
      <c r="AG40" s="124"/>
      <c r="AH40" s="124"/>
      <c r="AI40" s="124"/>
      <c r="AJ40" s="124"/>
      <c r="AK40" s="124"/>
      <c r="AL40" s="124"/>
      <c r="AM40" s="124"/>
      <c r="AN40" s="125"/>
      <c r="AO40" s="57"/>
    </row>
    <row r="41" spans="1:41" s="58" customFormat="1" ht="21.75" customHeight="1">
      <c r="A41" s="123" t="s">
        <v>58</v>
      </c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4"/>
      <c r="W41" s="124"/>
      <c r="X41" s="124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5"/>
      <c r="AO41" s="57"/>
    </row>
    <row r="42" spans="1:41" s="58" customFormat="1" ht="21.75" customHeight="1" thickBot="1">
      <c r="A42" s="126" t="s">
        <v>59</v>
      </c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I42" s="127"/>
      <c r="AJ42" s="127"/>
      <c r="AK42" s="127"/>
      <c r="AL42" s="127"/>
      <c r="AM42" s="127"/>
      <c r="AN42" s="128"/>
      <c r="AO42" s="57"/>
    </row>
    <row r="43" spans="1:41" ht="12.75">
      <c r="A43" s="54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15"/>
    </row>
    <row r="44" spans="1:41" ht="12.75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6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15"/>
    </row>
    <row r="45" ht="12.75">
      <c r="AO45" s="15"/>
    </row>
  </sheetData>
  <sheetProtection selectLockedCells="1" selectUnlockedCells="1"/>
  <mergeCells count="73">
    <mergeCell ref="A5:S5"/>
    <mergeCell ref="B11:C11"/>
    <mergeCell ref="L7:L10"/>
    <mergeCell ref="B7:D9"/>
    <mergeCell ref="T5:AN5"/>
    <mergeCell ref="AB9:AC9"/>
    <mergeCell ref="AH9:AH10"/>
    <mergeCell ref="AD9:AF9"/>
    <mergeCell ref="A28:AN28"/>
    <mergeCell ref="A31:AN31"/>
    <mergeCell ref="Y9:Y10"/>
    <mergeCell ref="B13:C13"/>
    <mergeCell ref="U9:U10"/>
    <mergeCell ref="A6:AN6"/>
    <mergeCell ref="A42:AN42"/>
    <mergeCell ref="A40:AN40"/>
    <mergeCell ref="B23:C23"/>
    <mergeCell ref="B24:C24"/>
    <mergeCell ref="M26:X26"/>
    <mergeCell ref="B18:C18"/>
    <mergeCell ref="B19:C19"/>
    <mergeCell ref="A41:AN41"/>
    <mergeCell ref="A38:AN38"/>
    <mergeCell ref="A39:AN39"/>
    <mergeCell ref="A35:AN35"/>
    <mergeCell ref="A36:AN36"/>
    <mergeCell ref="A37:AN37"/>
    <mergeCell ref="A34:AN34"/>
    <mergeCell ref="Z9:AA9"/>
    <mergeCell ref="A17:X17"/>
    <mergeCell ref="A25:X25"/>
    <mergeCell ref="B14:C14"/>
    <mergeCell ref="B15:C15"/>
    <mergeCell ref="B12:C12"/>
    <mergeCell ref="S9:S10"/>
    <mergeCell ref="T9:T10"/>
    <mergeCell ref="AL9:AL10"/>
    <mergeCell ref="AK9:AK10"/>
    <mergeCell ref="AM9:AM10"/>
    <mergeCell ref="A7:A10"/>
    <mergeCell ref="AI9:AI10"/>
    <mergeCell ref="B10:C10"/>
    <mergeCell ref="AG9:AG10"/>
    <mergeCell ref="A2:AN2"/>
    <mergeCell ref="A1:AN1"/>
    <mergeCell ref="A29:AN29"/>
    <mergeCell ref="AO9:AO10"/>
    <mergeCell ref="AP9:AP10"/>
    <mergeCell ref="AN7:AN10"/>
    <mergeCell ref="O9:R9"/>
    <mergeCell ref="M7:Y8"/>
    <mergeCell ref="M9:M10"/>
    <mergeCell ref="N9:N10"/>
    <mergeCell ref="A30:AN30"/>
    <mergeCell ref="Z7:AM8"/>
    <mergeCell ref="E7:J8"/>
    <mergeCell ref="A4:AN4"/>
    <mergeCell ref="A3:AN3"/>
    <mergeCell ref="W9:W10"/>
    <mergeCell ref="B16:C16"/>
    <mergeCell ref="B20:C20"/>
    <mergeCell ref="B22:C22"/>
    <mergeCell ref="V9:V10"/>
    <mergeCell ref="A32:B32"/>
    <mergeCell ref="A33:B33"/>
    <mergeCell ref="C32:AN32"/>
    <mergeCell ref="C33:AN33"/>
    <mergeCell ref="E9:G9"/>
    <mergeCell ref="H9:J9"/>
    <mergeCell ref="AJ9:AJ10"/>
    <mergeCell ref="X9:X10"/>
    <mergeCell ref="B21:C21"/>
    <mergeCell ref="K7:K10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8" scale="36" r:id="rId1"/>
  <headerFooter alignWithMargins="0">
    <oddHeader>&amp;R&amp;"Arial,Grassetto Corsivo"&amp;16MODULO ER/AP DETTAGLIATO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Coppeta Nicola</cp:lastModifiedBy>
  <cp:lastPrinted>2019-07-26T11:02:38Z</cp:lastPrinted>
  <dcterms:created xsi:type="dcterms:W3CDTF">2017-11-02T13:02:03Z</dcterms:created>
  <dcterms:modified xsi:type="dcterms:W3CDTF">2019-08-27T08:13:57Z</dcterms:modified>
  <cp:category/>
  <cp:version/>
  <cp:contentType/>
  <cp:contentStatus/>
</cp:coreProperties>
</file>