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39" activeTab="0"/>
  </bookViews>
  <sheets>
    <sheet name="Riepilogo dettagliato domande" sheetId="1" r:id="rId1"/>
    <sheet name="Simulazioni" sheetId="2" r:id="rId2"/>
  </sheets>
  <definedNames>
    <definedName name="_xlfn.IFS" hidden="1">#NAME?</definedName>
    <definedName name="_xlfn.XOR" hidden="1">#NAME?</definedName>
  </definedNames>
  <calcPr fullCalcOnLoad="1"/>
</workbook>
</file>

<file path=xl/sharedStrings.xml><?xml version="1.0" encoding="utf-8"?>
<sst xmlns="http://schemas.openxmlformats.org/spreadsheetml/2006/main" count="178" uniqueCount="81">
  <si>
    <t xml:space="preserve">COMUNE DI ___________________________________________ </t>
  </si>
  <si>
    <t>PROVINCIA DI ________________________________________________________</t>
  </si>
  <si>
    <t>BENI IMMOBILI</t>
  </si>
  <si>
    <t>DEMOLIZIONI</t>
  </si>
  <si>
    <t>BENI MOBILI</t>
  </si>
  <si>
    <t>Cognome</t>
  </si>
  <si>
    <t>Nome</t>
  </si>
  <si>
    <t>Codice Fiscale</t>
  </si>
  <si>
    <t>Prot. n.</t>
  </si>
  <si>
    <t xml:space="preserve">Importo lavori ammesso a contributo al netto di IVA  </t>
  </si>
  <si>
    <r>
      <t xml:space="preserve">% applicabile
</t>
    </r>
    <r>
      <rPr>
        <b/>
        <i/>
        <sz val="8"/>
        <rFont val="Arial"/>
        <family val="2"/>
      </rPr>
      <t>(Calcolo automatico)</t>
    </r>
  </si>
  <si>
    <r>
      <t xml:space="preserve">Contributo nel limite della % applicabile </t>
    </r>
    <r>
      <rPr>
        <b/>
        <i/>
        <sz val="8"/>
        <rFont val="Arial"/>
        <family val="2"/>
      </rPr>
      <t xml:space="preserve">(Calcolo automatico) </t>
    </r>
  </si>
  <si>
    <r>
      <t xml:space="preserve">Massimale (150.000,00 o 187.500,00) </t>
    </r>
    <r>
      <rPr>
        <b/>
        <i/>
        <sz val="8"/>
        <rFont val="Arial"/>
        <family val="2"/>
      </rPr>
      <t xml:space="preserve">(Calcolo automatico) </t>
    </r>
  </si>
  <si>
    <r>
      <t xml:space="preserve">Contributo nel limite del massimale </t>
    </r>
    <r>
      <rPr>
        <b/>
        <i/>
        <sz val="8"/>
        <rFont val="Arial"/>
        <family val="2"/>
      </rPr>
      <t xml:space="preserve">(Calcolo automatico)   </t>
    </r>
  </si>
  <si>
    <r>
      <t xml:space="preserve"> Somma indennizzi / altri contributi </t>
    </r>
    <r>
      <rPr>
        <b/>
        <i/>
        <sz val="8"/>
        <rFont val="Arial"/>
        <family val="2"/>
      </rPr>
      <t>(Calcolo automatico)</t>
    </r>
  </si>
  <si>
    <r>
      <t xml:space="preserve">Spesa complessiva (sostenuta </t>
    </r>
    <r>
      <rPr>
        <sz val="10"/>
        <rFont val="Arial"/>
        <family val="2"/>
      </rPr>
      <t>e/o</t>
    </r>
    <r>
      <rPr>
        <b/>
        <sz val="10"/>
        <rFont val="Arial"/>
        <family val="2"/>
      </rPr>
      <t xml:space="preserve"> da sostenere)</t>
    </r>
  </si>
  <si>
    <t>TOTALE</t>
  </si>
  <si>
    <r>
      <t xml:space="preserve">ATTENZIONE!!!! </t>
    </r>
    <r>
      <rPr>
        <b/>
        <sz val="9"/>
        <rFont val="Arial"/>
        <family val="2"/>
      </rPr>
      <t xml:space="preserve">Le celle con il riferimento </t>
    </r>
    <r>
      <rPr>
        <b/>
        <i/>
        <sz val="9"/>
        <rFont val="Arial"/>
        <family val="2"/>
      </rPr>
      <t xml:space="preserve">"Calcolo automatico" in grigio </t>
    </r>
    <r>
      <rPr>
        <b/>
        <sz val="9"/>
        <rFont val="Arial"/>
        <family val="2"/>
      </rPr>
      <t>contengono formule matematiche e/o automatismi di riempimento automatico. PERTANTO, NON SOVRASCRIVERE E/O MODIFICARE QUESTE CELLE!  Nel caso in cui il Comune debba aggiungere delle righe in base al numero di domande pervenute le formule dovranno essere trascinate o copiate ed incollate nelle relative celle</t>
    </r>
  </si>
  <si>
    <t>NOTE</t>
  </si>
  <si>
    <r>
      <t>a</t>
    </r>
    <r>
      <rPr>
        <sz val="10"/>
        <rFont val="Arial"/>
        <family val="2"/>
      </rPr>
      <t xml:space="preserve"> </t>
    </r>
  </si>
  <si>
    <t>b</t>
  </si>
  <si>
    <t>c</t>
  </si>
  <si>
    <t>d</t>
  </si>
  <si>
    <t>e</t>
  </si>
  <si>
    <t>f</t>
  </si>
  <si>
    <t>g</t>
  </si>
  <si>
    <t>a</t>
  </si>
  <si>
    <t>h</t>
  </si>
  <si>
    <t>885</t>
  </si>
  <si>
    <t>890</t>
  </si>
  <si>
    <t>898</t>
  </si>
  <si>
    <t>901</t>
  </si>
  <si>
    <t>ELENCO RIEPILOGATIVO DETTAGLIATO DELLE DOMANDE DI CONTRIBUTO</t>
  </si>
  <si>
    <t>IMMOBILI (SEDE DI ASSOCIAZIONI, IMMOBILI AD USO ABITATIVO E PARTI COMUNI DI EDIFICI RESIDENZIALI) E BENI MOBILI UBICATI IN ABITAZIONI PRINCIPALI DISTRUTTE O DANNEGGIATE</t>
  </si>
  <si>
    <t>Domanda di contributo presentata unicamente per i beni mobili ubicati nell'abitazione principale del proprietario o di un terzo (usufruttuario, locatario, comodatario) distrutta o danneggiata.</t>
  </si>
  <si>
    <t>Domanda di contributo presentata da associazione per danni ad immobile di proprietà, sede della propria attività senza scopo di lucro.</t>
  </si>
  <si>
    <r>
      <t xml:space="preserve">TOTALE CONTRIBUTO (A+B+C)
</t>
    </r>
    <r>
      <rPr>
        <b/>
        <i/>
        <sz val="8"/>
        <rFont val="Arial"/>
        <family val="2"/>
      </rPr>
      <t>(Calcolo automatico)</t>
    </r>
  </si>
  <si>
    <t>Premi assicurativi versati nel quinquiennio antecedente l'evento calamitoso</t>
  </si>
  <si>
    <r>
      <t xml:space="preserve">OCDPC n.
</t>
    </r>
    <r>
      <rPr>
        <b/>
        <sz val="8"/>
        <rFont val="Arial"/>
        <family val="2"/>
      </rPr>
      <t>(1)</t>
    </r>
  </si>
  <si>
    <t>OCDPC 533/2018, OCDPC 588/2018, DPCM DEL 27/02/2019, DIRETTIVA COMMISSARIALE APPROVATA CON DECRETO 105/2019</t>
  </si>
  <si>
    <t>Data di invio della domanda</t>
  </si>
  <si>
    <t>Data protocollo</t>
  </si>
  <si>
    <r>
      <t>(2)</t>
    </r>
    <r>
      <rPr>
        <sz val="10"/>
        <rFont val="Arial"/>
        <family val="2"/>
      </rPr>
      <t xml:space="preserve"> Inserire la lettera corrispondente al caso che ricorre. Ciò determina l'inserimento automatico della percentuale massima applicabile e del relativo massimale.</t>
    </r>
  </si>
  <si>
    <r>
      <rPr>
        <b/>
        <sz val="10"/>
        <rFont val="Arial"/>
        <family val="2"/>
      </rPr>
      <t>(3)</t>
    </r>
    <r>
      <rPr>
        <sz val="10"/>
        <rFont val="Arial"/>
        <family val="2"/>
      </rPr>
      <t xml:space="preserve"> Inserire il minor valore tra l'importo dei lavori indicato nella perizia asseverata (al lordo dell'IVA) o nella domanda di contributo (per i casi in cui non è obbligatoria la perizia asseverata) e l'importo della spesa se già sostenuta (al lordo dell'IVA). Se ricorre il caso previsto all'art. 3, comma 5, della Direttiva Commissariale, inserire l'importo del quadro economico di progetto al lordo dell'IVA o il prezzo di acquisto della nuova abitazione. Negli esempi riportati, si ipotizza l'IVA al 10%; se per i diversi tipi di intervento sull'immobile è prevista l'IVA diversificata, il Comune deve indicare l'importo al lordo delle diverse percentuali di  IVA.</t>
    </r>
  </si>
  <si>
    <r>
      <t xml:space="preserve">(4) </t>
    </r>
    <r>
      <rPr>
        <sz val="10"/>
        <rFont val="Arial"/>
        <family val="2"/>
      </rPr>
      <t>Inserire l'importo richiesto per le prestazioni tecniche (IVA e Cassa di previdenza incluse).  Le prestazioni tecniche sono ammissibili  a contributo,  nel limite del 10% dell’importo dei lavori al netto dell'IVA ammessi a contributo, unicamente qualora le prestazioni tecniche siano necessarie in base alla normativa vigente in materia di edilizia. Pertanto se sono state indicate in perizia spese tecniche non dovute, in questa colonna il valore da riportare è 0.</t>
    </r>
  </si>
  <si>
    <r>
      <t>(5)</t>
    </r>
    <r>
      <rPr>
        <sz val="10"/>
        <rFont val="Arial"/>
        <family val="2"/>
      </rPr>
      <t xml:space="preserve"> Somma dell'importo lavori al lordo di IVA e del costo per le prestazioni tecniche (nei limiti del 10% dell'importo lavori al netto di IVA) ammessi a contributo.</t>
    </r>
  </si>
  <si>
    <r>
      <t>(6)</t>
    </r>
    <r>
      <rPr>
        <sz val="10"/>
        <rFont val="Arial"/>
        <family val="2"/>
      </rPr>
      <t xml:space="preserve"> Inserire, in caso di copertura assicurativa,  l'importo complessivo degli indennizzi assicurativi percepiti e/o da percepire.</t>
    </r>
  </si>
  <si>
    <r>
      <t xml:space="preserve">(7) </t>
    </r>
    <r>
      <rPr>
        <sz val="10"/>
        <rFont val="Arial"/>
        <family val="2"/>
      </rPr>
      <t xml:space="preserve">Inserire l'importo complessivo di eventuali altri contributi, percepiti e/o da percepire, diversi dal contributo di cui alla Direttiva Commissariale. </t>
    </r>
  </si>
  <si>
    <t>(8) Gli importi di cui alle colonne A, B e C del presente elenco  vanno riportati anche nelle corrispondenti colonne “Beni immobili”, “Demolizioni” e “Beni mobili” dell'elenco riepilogativo di sintesi. Si precisa che nella colonna "C" l'importo del contributo massimo concedibile è fino al massimale di € 5.000,00.</t>
  </si>
  <si>
    <r>
      <t xml:space="preserve">(9) </t>
    </r>
    <r>
      <rPr>
        <sz val="10"/>
        <rFont val="Arial"/>
        <family val="2"/>
      </rPr>
      <t>Trattasi degli elettrodomestici ed arredi della cucina/sala ed arredi camere da letto. I contributi verranno riconosciuti nel limite di € 5.000,00 solo per le domande presentate entro il 31/12/2018 per la 1° fase ai sensi dell'OCDPC 558/18. Per le domande presentate per la prima volta entro il 31/07/2019 per la 2° fase ai sensi del DPCM del 27/02/2019, gli importi riportati in questa colonna saranno considerati come segnalazioni di danno e riconosciuti solo in caso di eventuali futuri provvedimenti nazionali di natura finanziaria.</t>
    </r>
  </si>
  <si>
    <r>
      <t>(10)</t>
    </r>
    <r>
      <rPr>
        <sz val="10"/>
        <rFont val="Arial"/>
        <family val="2"/>
      </rPr>
      <t xml:space="preserve"> Questa colonna - che non è da compilare, in quanto oggetto di calcolo automatico - ha la sola funzione di dare evidenza economica alla fonte di finanziamento statale di cui alla Delibera del Consiglio dei Ministri (DCM) del 21/02/2019 per la 1° fase di cui all'OCDPC 558/18 e l'importo riportato in questa colonna non sarà pertanto superiore ad € 5.000,00.</t>
    </r>
  </si>
  <si>
    <r>
      <t xml:space="preserve">Tipologia di contributo richiesto           </t>
    </r>
    <r>
      <rPr>
        <b/>
        <i/>
        <sz val="8"/>
        <rFont val="Arial"/>
        <family val="2"/>
      </rPr>
      <t xml:space="preserve"> </t>
    </r>
    <r>
      <rPr>
        <b/>
        <sz val="8"/>
        <rFont val="Arial"/>
        <family val="2"/>
      </rPr>
      <t>(2)</t>
    </r>
  </si>
  <si>
    <r>
      <t>Importo lavori ammesso a contributo al lordo di IVA</t>
    </r>
    <r>
      <rPr>
        <b/>
        <sz val="8"/>
        <rFont val="Arial"/>
        <family val="2"/>
      </rPr>
      <t xml:space="preserve">                    (3)</t>
    </r>
  </si>
  <si>
    <r>
      <t xml:space="preserve">Importo richiesto per  le prestazioni tecniche (Prog., D.L. etc.)                  </t>
    </r>
    <r>
      <rPr>
        <b/>
        <sz val="8"/>
        <rFont val="Arial"/>
        <family val="2"/>
      </rPr>
      <t>(4)</t>
    </r>
  </si>
  <si>
    <r>
      <t xml:space="preserve">Importo ammesso a contributo   </t>
    </r>
    <r>
      <rPr>
        <b/>
        <sz val="8"/>
        <rFont val="Arial"/>
        <family val="2"/>
      </rPr>
      <t>(</t>
    </r>
    <r>
      <rPr>
        <b/>
        <i/>
        <sz val="8"/>
        <rFont val="Arial"/>
        <family val="2"/>
      </rPr>
      <t xml:space="preserve">Calcolo automatico)                 </t>
    </r>
    <r>
      <rPr>
        <b/>
        <sz val="8"/>
        <rFont val="Arial"/>
        <family val="2"/>
      </rPr>
      <t xml:space="preserve">(5) </t>
    </r>
  </si>
  <si>
    <r>
      <t xml:space="preserve">Indennizzi  assicurativi </t>
    </r>
    <r>
      <rPr>
        <b/>
        <sz val="8"/>
        <rFont val="Arial"/>
        <family val="2"/>
      </rPr>
      <t>(6)</t>
    </r>
    <r>
      <rPr>
        <b/>
        <sz val="10"/>
        <rFont val="Arial"/>
        <family val="2"/>
      </rPr>
      <t xml:space="preserve"> </t>
    </r>
  </si>
  <si>
    <r>
      <t xml:space="preserve">Altri contributi </t>
    </r>
    <r>
      <rPr>
        <b/>
        <sz val="8"/>
        <rFont val="Arial"/>
        <family val="2"/>
      </rPr>
      <t>(7)</t>
    </r>
    <r>
      <rPr>
        <b/>
        <sz val="10"/>
        <rFont val="Arial"/>
        <family val="2"/>
      </rPr>
      <t xml:space="preserve">        </t>
    </r>
  </si>
  <si>
    <r>
      <t xml:space="preserve">Contributo  concedibile </t>
    </r>
    <r>
      <rPr>
        <b/>
        <i/>
        <sz val="8"/>
        <rFont val="Arial"/>
        <family val="2"/>
      </rPr>
      <t xml:space="preserve">(Calcolo automatico)  </t>
    </r>
    <r>
      <rPr>
        <b/>
        <sz val="10"/>
        <rFont val="Arial"/>
        <family val="2"/>
      </rPr>
      <t xml:space="preserve"> - A -                   </t>
    </r>
    <r>
      <rPr>
        <b/>
        <sz val="8"/>
        <rFont val="Arial"/>
        <family val="2"/>
      </rPr>
      <t>(8)</t>
    </r>
  </si>
  <si>
    <r>
      <t xml:space="preserve"> Contributo concedibile  </t>
    </r>
    <r>
      <rPr>
        <b/>
        <sz val="9"/>
        <rFont val="Arial"/>
        <family val="2"/>
      </rPr>
      <t>(Massimale € 10.000,00)</t>
    </r>
    <r>
      <rPr>
        <b/>
        <sz val="8"/>
        <rFont val="Arial"/>
        <family val="2"/>
      </rPr>
      <t xml:space="preserve"> </t>
    </r>
    <r>
      <rPr>
        <b/>
        <i/>
        <sz val="8"/>
        <rFont val="Arial"/>
        <family val="2"/>
      </rPr>
      <t xml:space="preserve">(Calcolo automatico)     </t>
    </r>
    <r>
      <rPr>
        <b/>
        <sz val="8"/>
        <rFont val="Arial"/>
        <family val="2"/>
      </rPr>
      <t xml:space="preserve"> </t>
    </r>
    <r>
      <rPr>
        <b/>
        <sz val="10"/>
        <rFont val="Arial"/>
        <family val="2"/>
      </rPr>
      <t xml:space="preserve">- B -                   </t>
    </r>
    <r>
      <rPr>
        <b/>
        <sz val="8"/>
        <rFont val="Arial"/>
        <family val="2"/>
      </rPr>
      <t>(8)</t>
    </r>
  </si>
  <si>
    <r>
      <t xml:space="preserve">Importo danni ammesso a contributo / segnalato al lordo di IVA
</t>
    </r>
    <r>
      <rPr>
        <b/>
        <sz val="8"/>
        <rFont val="Arial"/>
        <family val="2"/>
      </rPr>
      <t xml:space="preserve">(9)             </t>
    </r>
  </si>
  <si>
    <r>
      <t>Contributo concedibile (Massimale € 5.000,00) (</t>
    </r>
    <r>
      <rPr>
        <b/>
        <i/>
        <sz val="8"/>
        <rFont val="Arial"/>
        <family val="2"/>
      </rPr>
      <t>Calcolo automatico)</t>
    </r>
    <r>
      <rPr>
        <b/>
        <sz val="10"/>
        <rFont val="Arial"/>
        <family val="2"/>
      </rPr>
      <t xml:space="preserve">          - C -                   </t>
    </r>
    <r>
      <rPr>
        <b/>
        <sz val="8"/>
        <rFont val="Arial"/>
        <family val="2"/>
      </rPr>
      <t>(8)</t>
    </r>
  </si>
  <si>
    <r>
      <t xml:space="preserve">1° FASE OCDPC 558/18
Importo imputabile su risorse ex DCM del 21/02/2019
</t>
    </r>
    <r>
      <rPr>
        <b/>
        <sz val="8"/>
        <rFont val="Arial"/>
        <family val="2"/>
      </rPr>
      <t xml:space="preserve">(Calcolo automatico)
(10) </t>
    </r>
  </si>
  <si>
    <t>EVENTI CALAMITOSI COMPRESI TRA IL 02/02/2018 ED IL 19/03/2018  (OCDPC 533/2018) E TRA IL 27/10/2018 ED IL 05/11/2018 (OCDPC 558/2018)</t>
  </si>
  <si>
    <t>882</t>
  </si>
  <si>
    <t>DOMANDA DI CONTRIBUTO</t>
  </si>
  <si>
    <t>RICHIEDENTE CONTRIBUTO</t>
  </si>
  <si>
    <r>
      <t>(11)</t>
    </r>
    <r>
      <rPr>
        <sz val="10"/>
        <rFont val="Arial"/>
        <family val="2"/>
      </rPr>
      <t xml:space="preserve"> Questa colonna - che non è da compilare, in quanto oggetto di calcolo automatico - ha la sola funzione di dare evidenza economica alla fonte di finanziamento statale di cui agli artt. 1028 e 1029 della L. 145/2018 (Legge di Stabilità 2019) richiamati dal Decreto del Presidente del consiglio dei Ministri (DPCM) del 27/02/2019 per la 2° fase.</t>
    </r>
  </si>
  <si>
    <r>
      <t xml:space="preserve">(1) </t>
    </r>
    <r>
      <rPr>
        <sz val="10"/>
        <rFont val="Arial"/>
        <family val="2"/>
      </rPr>
      <t xml:space="preserve">Inserire il numero dell'Ordinanza del Capo Dipartmento della Protezione Civile (OCDPC) relativa all'evento calamitoso (n. 533/2018 oppure n. 558/2018). </t>
    </r>
  </si>
  <si>
    <t>Data di invio della domanda / integrazione</t>
  </si>
  <si>
    <t>2 FASE
domanda entro 31/07/19
OCDPC 533/2018 e 558/2018
oppure
integrazione entro 31/07/2019
solo OCDPC 558/2018</t>
  </si>
  <si>
    <t>1 FASE
domanda entro 31/12/18
solo OCDPC 558/2018</t>
  </si>
  <si>
    <r>
      <t xml:space="preserve">2° FASE
533/18, 558/18 e
DPCM 27/02/2019
Importo imputabile su risorse ex artt. 1028 e 1029 della L. 145/2018
</t>
    </r>
    <r>
      <rPr>
        <b/>
        <sz val="8"/>
        <rFont val="Arial"/>
        <family val="2"/>
      </rPr>
      <t xml:space="preserve">(Calcolo automatico) </t>
    </r>
    <r>
      <rPr>
        <b/>
        <sz val="10"/>
        <rFont val="Arial"/>
        <family val="2"/>
      </rPr>
      <t xml:space="preserve">
</t>
    </r>
    <r>
      <rPr>
        <b/>
        <sz val="8"/>
        <rFont val="Arial"/>
        <family val="2"/>
      </rPr>
      <t>(11)</t>
    </r>
  </si>
  <si>
    <t>SUBTOTALE OCDPC 533/2018</t>
  </si>
  <si>
    <t>SUBTOTALE OCDPC 558/2018</t>
  </si>
  <si>
    <t>Domanda di contributo per il ripristino dell’unità immobiliare danneggiata, destinata ad abitazione principale del proprietario.</t>
  </si>
  <si>
    <t>Domanda di contributo per il ripristino dell’unità immobiliare danneggiata, destinata ad abitazione diversa da quella principale del proprietario.</t>
  </si>
  <si>
    <t>Domanda di contributo per unità immobiliare distrutta o inagibile e sgomberata,  da ricostruire o delocalizzare e destinata ad abitazione principale del proprietario.</t>
  </si>
  <si>
    <t>Domanda di contributo per unità immobiliare distrutta o inagibile e sgomberata, da ricostruire o delocalizzare e destinata ad abitazione diversa da quella principale del proprietario.</t>
  </si>
  <si>
    <r>
      <t>Domanda di contributo per il ripristino delle parti comuni danneggiate dell’edificio residenziale in cui E' presente almeno 1 abitazione principale</t>
    </r>
    <r>
      <rPr>
        <b/>
        <sz val="10"/>
        <rFont val="Arial"/>
        <family val="2"/>
      </rPr>
      <t xml:space="preserve"> </t>
    </r>
    <r>
      <rPr>
        <sz val="10"/>
        <rFont val="Arial"/>
        <family val="2"/>
      </rPr>
      <t>di un proprietario.</t>
    </r>
  </si>
  <si>
    <t>Domanda di contributo per il ripristino delle parti comuni danneggiate dell’edificio residenziale in cui  NON E’ presente almeno 1 abitazione principale di un proprietario.</t>
  </si>
  <si>
    <r>
      <t xml:space="preserve">ATTENZIONE!!!! </t>
    </r>
    <r>
      <rPr>
        <b/>
        <sz val="9"/>
        <rFont val="Arial"/>
        <family val="2"/>
      </rPr>
      <t xml:space="preserve">Le celle con il riferimento </t>
    </r>
    <r>
      <rPr>
        <b/>
        <i/>
        <sz val="9"/>
        <rFont val="Arial"/>
        <family val="2"/>
      </rPr>
      <t xml:space="preserve">"Calcolo automatico" in grigio </t>
    </r>
    <r>
      <rPr>
        <b/>
        <sz val="9"/>
        <rFont val="Arial"/>
        <family val="2"/>
      </rPr>
      <t>contengono formule matematiche e/o automatismi di riempimento automatico. PERTANTO, NON SOVRASCRIVERE E/O MODIFICARE QUESTE CELLE!  Nel caso in cui il Comune debba aggiungere delle righe in base al numero di domande pervenute le formule dovranno essere trascinate o copiate ed incollate nelle relative celle</t>
    </r>
    <r>
      <rPr>
        <b/>
        <sz val="12"/>
        <rFont val="Arial"/>
        <family val="2"/>
      </rPr>
      <t xml:space="preserve">. </t>
    </r>
    <r>
      <rPr>
        <b/>
        <sz val="9"/>
        <rFont val="Arial"/>
        <family val="2"/>
      </rPr>
      <t>Pertanto, sarà sufficiente inserire nelle celle “bianche” e vuote di interesse gli importi ammessi a contributo per le singole voci riportate (es: lavori, spese tecniche, indennizzi assicurativi…), e il foglio determinerà automaticamente l’importo del contributo ammesso secondo i parametri ed i limiti previsti dalla direttiva, approvata con decreto n. 105/2019. Per agevolare la compilazione,  è stato inserito un foglio denominato "Simulazioni” precompilato con l’inserimento di dati ed importi (di pura fantasia) per  chiarire le modalità di compilazione ed inserimento dei dati e dimostrare  i calcoli che, conseguentemente, sono eseguiti.</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</si>
</sst>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410]\ #,##0.00;[Red]\-[$€-410]\ #,##0.00"/>
    <numFmt numFmtId="171" formatCode="_-* #,##0.00_-;\-* #,##0.00_-;_-* \-??_-;_-@_-"/>
    <numFmt numFmtId="172" formatCode="[$-410]dddd\ d\ mmmm\ yyyy"/>
    <numFmt numFmtId="173" formatCode="_-* #,##0.00\ _€_-;\-* #,##0.00\ _€_-;_-* &quot;-&quot;??\ _€_-;_-@_-"/>
    <numFmt numFmtId="174" formatCode="&quot;€&quot;\ #,##0.00"/>
  </numFmts>
  <fonts count="2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2"/>
      <name val="Arial"/>
      <family val="2"/>
    </font>
    <font>
      <b/>
      <sz val="11"/>
      <name val="Arial"/>
      <family val="2"/>
    </font>
    <font>
      <b/>
      <sz val="10"/>
      <name val="Arial"/>
      <family val="2"/>
    </font>
    <font>
      <b/>
      <sz val="8"/>
      <name val="Arial"/>
      <family val="2"/>
    </font>
    <font>
      <b/>
      <i/>
      <sz val="8"/>
      <name val="Arial"/>
      <family val="2"/>
    </font>
    <font>
      <b/>
      <sz val="9"/>
      <name val="Arial"/>
      <family val="2"/>
    </font>
    <font>
      <sz val="9"/>
      <name val="Arial"/>
      <family val="2"/>
    </font>
    <font>
      <b/>
      <i/>
      <sz val="9"/>
      <name val="Arial"/>
      <family val="2"/>
    </font>
    <font>
      <b/>
      <sz val="18"/>
      <name val="Arial"/>
      <family val="2"/>
    </font>
    <font>
      <b/>
      <sz val="12"/>
      <color indexed="12"/>
      <name val="Arial"/>
      <family val="2"/>
    </font>
    <font>
      <b/>
      <sz val="12"/>
      <color rgb="FF0000FF"/>
      <name val="Arial"/>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rgb="FFFFE0A3"/>
        <bgColor indexed="64"/>
      </patternFill>
    </fill>
    <fill>
      <patternFill patternType="solid">
        <fgColor rgb="FF5DD5FF"/>
        <bgColor indexed="64"/>
      </patternFill>
    </fill>
    <fill>
      <patternFill patternType="solid">
        <fgColor rgb="FFFFCCFF"/>
        <bgColor indexed="64"/>
      </patternFill>
    </fill>
    <fill>
      <patternFill patternType="solid">
        <fgColor theme="9" tint="0.5999900102615356"/>
        <bgColor indexed="64"/>
      </patternFill>
    </fill>
    <fill>
      <patternFill patternType="solid">
        <fgColor rgb="FFFFFFCC"/>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top style="medium">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top style="medium">
        <color indexed="8"/>
      </top>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color indexed="8"/>
      </right>
      <top>
        <color indexed="63"/>
      </top>
      <bottom style="thin">
        <color indexed="8"/>
      </bottom>
    </border>
    <border>
      <left style="medium">
        <color indexed="8"/>
      </left>
      <right>
        <color indexed="63"/>
      </right>
      <top>
        <color indexed="63"/>
      </top>
      <bottom>
        <color indexed="63"/>
      </bottom>
    </border>
    <border>
      <left style="medium">
        <color indexed="8"/>
      </left>
      <right style="medium"/>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color indexed="8"/>
      </bottom>
    </border>
    <border>
      <left style="medium"/>
      <right style="medium">
        <color indexed="8"/>
      </right>
      <top>
        <color indexed="63"/>
      </top>
      <bottom style="thin"/>
    </border>
    <border>
      <left style="thin">
        <color indexed="8"/>
      </left>
      <right style="medium"/>
      <top>
        <color indexed="63"/>
      </top>
      <bottom style="thin">
        <color indexed="8"/>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style="medium"/>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style="thin">
        <color indexed="8"/>
      </top>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medium">
        <color indexed="8"/>
      </right>
      <top style="medium"/>
      <bottom>
        <color indexed="63"/>
      </bottom>
    </border>
    <border>
      <left style="medium"/>
      <right style="medium">
        <color indexed="8"/>
      </right>
      <top>
        <color indexed="63"/>
      </top>
      <bottom style="medium">
        <color indexed="8"/>
      </bottom>
    </border>
    <border>
      <left style="medium">
        <color indexed="8"/>
      </left>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3" borderId="1" applyNumberFormat="0" applyAlignment="0" applyProtection="0"/>
    <xf numFmtId="171" fontId="0" fillId="0" borderId="0" applyFill="0" applyBorder="0" applyAlignment="0" applyProtection="0"/>
    <xf numFmtId="41" fontId="0" fillId="0" borderId="0" applyFill="0" applyBorder="0" applyAlignment="0" applyProtection="0"/>
    <xf numFmtId="0" fontId="7" fillId="16"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7" borderId="0" applyNumberFormat="0" applyBorder="0" applyAlignment="0" applyProtection="0"/>
    <xf numFmtId="0" fontId="17" fillId="8"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2">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wrapText="1"/>
    </xf>
    <xf numFmtId="14" fontId="24" fillId="0" borderId="10" xfId="0" applyNumberFormat="1" applyFont="1" applyFill="1" applyBorder="1" applyAlignment="1">
      <alignment horizontal="center" vertical="center" wrapText="1"/>
    </xf>
    <xf numFmtId="171" fontId="24" fillId="0" borderId="10" xfId="43" applyFont="1" applyFill="1" applyBorder="1" applyAlignment="1" applyProtection="1">
      <alignment horizontal="center" vertical="center" wrapText="1"/>
      <protection/>
    </xf>
    <xf numFmtId="0" fontId="24" fillId="0" borderId="11" xfId="0" applyFont="1" applyFill="1" applyBorder="1" applyAlignment="1">
      <alignment horizontal="center" vertical="center" wrapText="1"/>
    </xf>
    <xf numFmtId="0" fontId="0" fillId="0" borderId="0" xfId="0" applyAlignment="1">
      <alignment horizontal="center" vertical="center"/>
    </xf>
    <xf numFmtId="171" fontId="24" fillId="0" borderId="11" xfId="43" applyFont="1" applyFill="1" applyBorder="1" applyAlignment="1" applyProtection="1">
      <alignment horizontal="center" vertical="center" wrapText="1"/>
      <protection/>
    </xf>
    <xf numFmtId="171" fontId="24" fillId="0" borderId="12" xfId="43" applyFont="1" applyFill="1" applyBorder="1" applyAlignment="1" applyProtection="1">
      <alignment horizontal="center" vertical="center" wrapText="1"/>
      <protection/>
    </xf>
    <xf numFmtId="0" fontId="0" fillId="2" borderId="0" xfId="0" applyFill="1" applyBorder="1" applyAlignment="1">
      <alignment/>
    </xf>
    <xf numFmtId="0" fontId="0" fillId="2" borderId="13" xfId="0" applyFill="1" applyBorder="1" applyAlignment="1">
      <alignment/>
    </xf>
    <xf numFmtId="0" fontId="0" fillId="0" borderId="0" xfId="0" applyBorder="1" applyAlignment="1">
      <alignment/>
    </xf>
    <xf numFmtId="0" fontId="0" fillId="0" borderId="0" xfId="0" applyFill="1" applyBorder="1" applyAlignment="1">
      <alignment/>
    </xf>
    <xf numFmtId="171" fontId="0" fillId="0" borderId="14" xfId="43" applyBorder="1" applyAlignment="1">
      <alignment horizontal="center" vertical="center" wrapText="1"/>
    </xf>
    <xf numFmtId="49" fontId="24" fillId="0" borderId="11"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wrapText="1"/>
    </xf>
    <xf numFmtId="171" fontId="0" fillId="0" borderId="15" xfId="43" applyBorder="1" applyAlignment="1">
      <alignment horizontal="center" vertical="center" wrapText="1"/>
    </xf>
    <xf numFmtId="171" fontId="24" fillId="0" borderId="14" xfId="43" applyFont="1" applyFill="1" applyBorder="1" applyAlignment="1" applyProtection="1">
      <alignment horizontal="center" vertical="center" wrapText="1"/>
      <protection/>
    </xf>
    <xf numFmtId="171" fontId="24" fillId="0" borderId="16" xfId="43" applyFont="1" applyFill="1" applyBorder="1" applyAlignment="1" applyProtection="1">
      <alignment horizontal="center" vertical="center" wrapText="1"/>
      <protection/>
    </xf>
    <xf numFmtId="171" fontId="24" fillId="0" borderId="17" xfId="43" applyFont="1" applyFill="1" applyBorder="1" applyAlignment="1" applyProtection="1">
      <alignment horizontal="center" vertical="center" wrapText="1"/>
      <protection/>
    </xf>
    <xf numFmtId="171" fontId="24" fillId="0" borderId="18" xfId="43" applyFont="1" applyFill="1" applyBorder="1" applyAlignment="1" applyProtection="1">
      <alignment horizontal="center" vertical="center" wrapText="1"/>
      <protection/>
    </xf>
    <xf numFmtId="0" fontId="24" fillId="0" borderId="19" xfId="0" applyFont="1" applyFill="1" applyBorder="1" applyAlignment="1">
      <alignment horizontal="center" vertical="center" wrapText="1"/>
    </xf>
    <xf numFmtId="49" fontId="24" fillId="0" borderId="19" xfId="0" applyNumberFormat="1" applyFont="1" applyFill="1" applyBorder="1" applyAlignment="1">
      <alignment horizontal="center" vertical="center"/>
    </xf>
    <xf numFmtId="171" fontId="24" fillId="0" borderId="20" xfId="43" applyFont="1" applyFill="1" applyBorder="1" applyAlignment="1" applyProtection="1">
      <alignment horizontal="center" vertical="center" wrapText="1"/>
      <protection/>
    </xf>
    <xf numFmtId="171" fontId="24" fillId="0" borderId="19" xfId="43" applyFont="1" applyFill="1" applyBorder="1" applyAlignment="1" applyProtection="1">
      <alignment horizontal="center" vertical="center" wrapText="1"/>
      <protection/>
    </xf>
    <xf numFmtId="171" fontId="0" fillId="0" borderId="20" xfId="43" applyBorder="1" applyAlignment="1">
      <alignment horizontal="center" vertical="center" wrapText="1"/>
    </xf>
    <xf numFmtId="171" fontId="24" fillId="0" borderId="21" xfId="43" applyFont="1" applyFill="1" applyBorder="1" applyAlignment="1" applyProtection="1">
      <alignment horizontal="center" vertical="center" wrapText="1"/>
      <protection/>
    </xf>
    <xf numFmtId="0" fontId="24" fillId="0" borderId="11"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14" fontId="24" fillId="0" borderId="25" xfId="0" applyNumberFormat="1"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14" fontId="24" fillId="0" borderId="29" xfId="0" applyNumberFormat="1" applyFont="1" applyFill="1" applyBorder="1" applyAlignment="1">
      <alignment horizontal="center" vertical="center" wrapText="1"/>
    </xf>
    <xf numFmtId="14" fontId="24" fillId="0" borderId="29" xfId="0" applyNumberFormat="1" applyFont="1" applyFill="1" applyBorder="1" applyAlignment="1">
      <alignment horizontal="center" vertical="center"/>
    </xf>
    <xf numFmtId="14" fontId="24" fillId="0" borderId="30"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14" fontId="24" fillId="0" borderId="34" xfId="0" applyNumberFormat="1" applyFont="1" applyFill="1" applyBorder="1" applyAlignment="1">
      <alignment horizontal="center" vertical="center" wrapText="1"/>
    </xf>
    <xf numFmtId="0" fontId="0" fillId="18" borderId="35" xfId="0" applyFill="1" applyBorder="1" applyAlignment="1">
      <alignment/>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24" fillId="0" borderId="19" xfId="0" applyFont="1" applyFill="1" applyBorder="1" applyAlignment="1">
      <alignment horizontal="center" vertical="center"/>
    </xf>
    <xf numFmtId="14" fontId="24" fillId="0" borderId="40" xfId="0" applyNumberFormat="1" applyFont="1" applyFill="1" applyBorder="1" applyAlignment="1">
      <alignment horizontal="center" vertical="center"/>
    </xf>
    <xf numFmtId="14" fontId="24" fillId="0" borderId="41" xfId="0" applyNumberFormat="1" applyFont="1" applyFill="1" applyBorder="1" applyAlignment="1">
      <alignment horizontal="center" vertical="center"/>
    </xf>
    <xf numFmtId="171" fontId="24" fillId="0" borderId="42" xfId="43" applyFont="1" applyFill="1" applyBorder="1" applyAlignment="1" applyProtection="1">
      <alignment horizontal="center" vertical="center" wrapText="1"/>
      <protection/>
    </xf>
    <xf numFmtId="171" fontId="0" fillId="0" borderId="42" xfId="43" applyFill="1" applyBorder="1" applyAlignment="1">
      <alignment horizontal="center" vertical="center" wrapText="1"/>
    </xf>
    <xf numFmtId="171" fontId="19" fillId="6" borderId="43" xfId="43" applyFont="1" applyFill="1" applyBorder="1" applyAlignment="1" applyProtection="1">
      <alignment horizontal="center" vertical="center" wrapText="1"/>
      <protection/>
    </xf>
    <xf numFmtId="0" fontId="23" fillId="0" borderId="44" xfId="0" applyFont="1" applyFill="1" applyBorder="1" applyAlignment="1">
      <alignment horizontal="center" vertical="center" wrapText="1"/>
    </xf>
    <xf numFmtId="171" fontId="23" fillId="6" borderId="43" xfId="43" applyFont="1" applyFill="1" applyBorder="1" applyAlignment="1" applyProtection="1">
      <alignment horizontal="center" vertical="center" wrapText="1"/>
      <protection/>
    </xf>
    <xf numFmtId="171" fontId="24" fillId="19" borderId="12" xfId="43" applyFont="1" applyFill="1" applyBorder="1" applyAlignment="1" applyProtection="1">
      <alignment horizontal="center" vertical="center" wrapText="1"/>
      <protection/>
    </xf>
    <xf numFmtId="0" fontId="24" fillId="19" borderId="10" xfId="0" applyNumberFormat="1" applyFont="1" applyFill="1" applyBorder="1" applyAlignment="1">
      <alignment horizontal="center" vertical="center" wrapText="1"/>
    </xf>
    <xf numFmtId="171" fontId="24" fillId="19" borderId="10" xfId="43" applyFont="1" applyFill="1" applyBorder="1" applyAlignment="1" applyProtection="1">
      <alignment horizontal="center" vertical="center" wrapText="1"/>
      <protection/>
    </xf>
    <xf numFmtId="171" fontId="24" fillId="19" borderId="11" xfId="43" applyFont="1" applyFill="1" applyBorder="1" applyAlignment="1" applyProtection="1">
      <alignment horizontal="center" vertical="center" wrapText="1"/>
      <protection/>
    </xf>
    <xf numFmtId="0" fontId="24" fillId="19" borderId="11" xfId="0" applyNumberFormat="1" applyFont="1" applyFill="1" applyBorder="1" applyAlignment="1">
      <alignment horizontal="center" vertical="center" wrapText="1"/>
    </xf>
    <xf numFmtId="171" fontId="24" fillId="19" borderId="19" xfId="43" applyFont="1" applyFill="1" applyBorder="1" applyAlignment="1" applyProtection="1">
      <alignment horizontal="center" vertical="center" wrapText="1"/>
      <protection/>
    </xf>
    <xf numFmtId="0" fontId="24" fillId="19" borderId="19" xfId="0" applyNumberFormat="1" applyFont="1" applyFill="1" applyBorder="1" applyAlignment="1">
      <alignment horizontal="center" vertical="center" wrapText="1"/>
    </xf>
    <xf numFmtId="171" fontId="24" fillId="19" borderId="17" xfId="43" applyFont="1" applyFill="1" applyBorder="1" applyAlignment="1" applyProtection="1">
      <alignment horizontal="center" vertical="center" wrapText="1"/>
      <protection/>
    </xf>
    <xf numFmtId="171" fontId="24" fillId="19" borderId="18" xfId="43" applyFont="1" applyFill="1" applyBorder="1" applyAlignment="1" applyProtection="1">
      <alignment horizontal="center" vertical="center" wrapText="1"/>
      <protection/>
    </xf>
    <xf numFmtId="171" fontId="24" fillId="19" borderId="21" xfId="43" applyFont="1" applyFill="1" applyBorder="1" applyAlignment="1" applyProtection="1">
      <alignment horizontal="center" vertical="center" wrapText="1"/>
      <protection/>
    </xf>
    <xf numFmtId="171" fontId="24" fillId="19" borderId="23" xfId="43" applyFont="1" applyFill="1" applyBorder="1" applyAlignment="1">
      <alignment horizontal="center" vertical="center" wrapText="1"/>
    </xf>
    <xf numFmtId="171" fontId="24" fillId="19" borderId="24" xfId="43" applyFont="1" applyFill="1" applyBorder="1" applyAlignment="1">
      <alignment horizontal="center" vertical="center" wrapText="1"/>
    </xf>
    <xf numFmtId="171" fontId="19" fillId="19" borderId="45" xfId="43" applyFont="1" applyFill="1" applyBorder="1" applyAlignment="1" applyProtection="1">
      <alignment horizontal="center" vertical="center" wrapText="1"/>
      <protection/>
    </xf>
    <xf numFmtId="171" fontId="24" fillId="19" borderId="30" xfId="43" applyFont="1" applyFill="1" applyBorder="1" applyAlignment="1" applyProtection="1">
      <alignment horizontal="center" vertical="center" wrapText="1"/>
      <protection/>
    </xf>
    <xf numFmtId="173" fontId="0" fillId="19" borderId="46" xfId="0" applyNumberFormat="1" applyFill="1" applyBorder="1" applyAlignment="1">
      <alignment horizontal="center" vertical="center" wrapText="1"/>
    </xf>
    <xf numFmtId="171" fontId="24" fillId="19" borderId="25" xfId="43" applyFont="1" applyFill="1" applyBorder="1" applyAlignment="1" applyProtection="1">
      <alignment horizontal="center" vertical="center" wrapText="1"/>
      <protection/>
    </xf>
    <xf numFmtId="173" fontId="0" fillId="19" borderId="18" xfId="0" applyNumberFormat="1" applyFill="1" applyBorder="1" applyAlignment="1">
      <alignment horizontal="center" vertical="center" wrapText="1"/>
    </xf>
    <xf numFmtId="171" fontId="24" fillId="19" borderId="40" xfId="43" applyFont="1" applyFill="1" applyBorder="1" applyAlignment="1" applyProtection="1">
      <alignment horizontal="center" vertical="center" wrapText="1"/>
      <protection/>
    </xf>
    <xf numFmtId="173" fontId="0" fillId="19" borderId="21" xfId="0" applyNumberFormat="1" applyFill="1" applyBorder="1" applyAlignment="1">
      <alignment horizontal="center" vertical="center" wrapText="1"/>
    </xf>
    <xf numFmtId="170" fontId="23" fillId="20" borderId="43" xfId="0" applyNumberFormat="1" applyFont="1" applyFill="1" applyBorder="1" applyAlignment="1">
      <alignment horizontal="center" vertical="center" wrapText="1"/>
    </xf>
    <xf numFmtId="170" fontId="19" fillId="20" borderId="43" xfId="0" applyNumberFormat="1" applyFont="1" applyFill="1" applyBorder="1" applyAlignment="1">
      <alignment horizontal="center" vertical="center"/>
    </xf>
    <xf numFmtId="171" fontId="24" fillId="0" borderId="47" xfId="43" applyFont="1" applyFill="1" applyBorder="1" applyAlignment="1" applyProtection="1">
      <alignment horizontal="center" vertical="center" wrapText="1"/>
      <protection/>
    </xf>
    <xf numFmtId="171" fontId="24" fillId="0" borderId="48" xfId="43" applyFont="1" applyFill="1" applyBorder="1" applyAlignment="1" applyProtection="1">
      <alignment horizontal="center" vertical="center" wrapText="1"/>
      <protection/>
    </xf>
    <xf numFmtId="171" fontId="24" fillId="0" borderId="49" xfId="43" applyFont="1" applyFill="1" applyBorder="1" applyAlignment="1" applyProtection="1">
      <alignment horizontal="center" vertical="center" wrapText="1"/>
      <protection/>
    </xf>
    <xf numFmtId="171" fontId="23" fillId="6" borderId="50" xfId="43" applyFont="1" applyFill="1" applyBorder="1" applyAlignment="1" applyProtection="1">
      <alignment horizontal="center" vertical="center" wrapText="1"/>
      <protection/>
    </xf>
    <xf numFmtId="171" fontId="24" fillId="19" borderId="51" xfId="43" applyFont="1" applyFill="1" applyBorder="1" applyAlignment="1" applyProtection="1">
      <alignment horizontal="center" vertical="center" wrapText="1"/>
      <protection/>
    </xf>
    <xf numFmtId="171" fontId="24" fillId="19" borderId="52" xfId="43" applyFont="1" applyFill="1" applyBorder="1" applyAlignment="1" applyProtection="1">
      <alignment horizontal="center" vertical="center" wrapText="1"/>
      <protection/>
    </xf>
    <xf numFmtId="171" fontId="24" fillId="19" borderId="53" xfId="43" applyFont="1" applyFill="1" applyBorder="1" applyAlignment="1" applyProtection="1">
      <alignment horizontal="center" vertical="center" wrapText="1"/>
      <protection/>
    </xf>
    <xf numFmtId="171" fontId="24" fillId="19" borderId="54" xfId="43" applyFont="1" applyFill="1" applyBorder="1" applyAlignment="1" applyProtection="1">
      <alignment horizontal="center" vertical="center" wrapText="1"/>
      <protection/>
    </xf>
    <xf numFmtId="0" fontId="26" fillId="2" borderId="55" xfId="0" applyFont="1" applyFill="1" applyBorder="1" applyAlignment="1" applyProtection="1">
      <alignment horizontal="center" vertical="center"/>
      <protection locked="0"/>
    </xf>
    <xf numFmtId="0" fontId="26" fillId="2" borderId="56" xfId="0" applyFont="1" applyFill="1" applyBorder="1" applyAlignment="1" applyProtection="1">
      <alignment horizontal="center" vertical="center"/>
      <protection locked="0"/>
    </xf>
    <xf numFmtId="0" fontId="26" fillId="2" borderId="57" xfId="0" applyFont="1" applyFill="1" applyBorder="1" applyAlignment="1" applyProtection="1">
      <alignment horizontal="center" vertical="center"/>
      <protection locked="0"/>
    </xf>
    <xf numFmtId="0" fontId="28" fillId="2" borderId="3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5" xfId="0" applyFont="1" applyFill="1" applyBorder="1" applyAlignment="1">
      <alignment horizontal="left" vertical="center"/>
    </xf>
    <xf numFmtId="0" fontId="18" fillId="2" borderId="0" xfId="0" applyFont="1" applyFill="1" applyBorder="1" applyAlignment="1">
      <alignment horizontal="left" vertical="center"/>
    </xf>
    <xf numFmtId="0" fontId="19" fillId="2" borderId="13" xfId="0" applyFont="1" applyFill="1" applyBorder="1" applyAlignment="1">
      <alignment horizontal="left"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20" fillId="21" borderId="58" xfId="0" applyFont="1" applyFill="1" applyBorder="1" applyAlignment="1">
      <alignment horizontal="center" vertical="center" wrapText="1"/>
    </xf>
    <xf numFmtId="0" fontId="20" fillId="21" borderId="42" xfId="0" applyFont="1" applyFill="1" applyBorder="1" applyAlignment="1">
      <alignment horizontal="center" vertical="center" wrapText="1"/>
    </xf>
    <xf numFmtId="0" fontId="20" fillId="21" borderId="59" xfId="0" applyFont="1" applyFill="1" applyBorder="1" applyAlignment="1">
      <alignment horizontal="center" vertical="center" wrapText="1"/>
    </xf>
    <xf numFmtId="0" fontId="20" fillId="22" borderId="60" xfId="0" applyFont="1" applyFill="1" applyBorder="1" applyAlignment="1">
      <alignment horizontal="center" vertical="center" wrapText="1"/>
    </xf>
    <xf numFmtId="0" fontId="20" fillId="22" borderId="56" xfId="0" applyFont="1" applyFill="1" applyBorder="1" applyAlignment="1">
      <alignment horizontal="center" vertical="center" wrapText="1"/>
    </xf>
    <xf numFmtId="0" fontId="20" fillId="22" borderId="57" xfId="0" applyFont="1" applyFill="1" applyBorder="1" applyAlignment="1">
      <alignment horizontal="center" vertical="center" wrapText="1"/>
    </xf>
    <xf numFmtId="0" fontId="20" fillId="23" borderId="57" xfId="0" applyFont="1" applyFill="1" applyBorder="1" applyAlignment="1">
      <alignment horizontal="center" vertical="center"/>
    </xf>
    <xf numFmtId="0" fontId="20" fillId="24" borderId="61" xfId="0" applyFont="1" applyFill="1" applyBorder="1" applyAlignment="1">
      <alignment horizontal="center" vertical="center" wrapText="1"/>
    </xf>
    <xf numFmtId="0" fontId="20" fillId="25" borderId="62" xfId="0" applyFont="1" applyFill="1" applyBorder="1" applyAlignment="1">
      <alignment horizontal="center" vertical="center" wrapText="1"/>
    </xf>
    <xf numFmtId="0" fontId="20" fillId="25" borderId="63" xfId="0" applyFont="1" applyFill="1" applyBorder="1" applyAlignment="1">
      <alignment horizontal="center" vertical="center" wrapText="1"/>
    </xf>
    <xf numFmtId="0" fontId="19" fillId="26" borderId="64" xfId="0" applyFont="1" applyFill="1" applyBorder="1" applyAlignment="1">
      <alignment horizontal="center" vertical="center" wrapText="1"/>
    </xf>
    <xf numFmtId="0" fontId="19" fillId="26" borderId="65" xfId="0" applyFont="1" applyFill="1" applyBorder="1" applyAlignment="1">
      <alignment horizontal="center" vertical="center" wrapText="1"/>
    </xf>
    <xf numFmtId="0" fontId="19" fillId="26" borderId="50" xfId="0" applyFont="1" applyFill="1" applyBorder="1" applyAlignment="1">
      <alignment horizontal="center" vertical="center" wrapText="1"/>
    </xf>
    <xf numFmtId="0" fontId="20" fillId="0" borderId="37"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70" xfId="0" applyFont="1" applyFill="1" applyBorder="1" applyAlignment="1">
      <alignment horizontal="center" vertical="center"/>
    </xf>
    <xf numFmtId="0" fontId="20" fillId="27" borderId="71" xfId="0" applyFont="1" applyFill="1" applyBorder="1" applyAlignment="1">
      <alignment horizontal="center" vertical="center" wrapText="1"/>
    </xf>
    <xf numFmtId="0" fontId="20" fillId="27" borderId="72" xfId="0" applyFont="1" applyFill="1" applyBorder="1" applyAlignment="1">
      <alignment horizontal="center" vertical="center" wrapText="1"/>
    </xf>
    <xf numFmtId="0" fontId="20" fillId="27" borderId="73" xfId="0" applyFont="1" applyFill="1" applyBorder="1" applyAlignment="1">
      <alignment horizontal="center" vertical="center" wrapText="1"/>
    </xf>
    <xf numFmtId="0" fontId="20" fillId="28" borderId="71" xfId="0" applyFont="1" applyFill="1" applyBorder="1" applyAlignment="1">
      <alignment horizontal="center" vertical="center" wrapText="1"/>
    </xf>
    <xf numFmtId="0" fontId="20" fillId="28" borderId="72" xfId="0" applyFont="1" applyFill="1" applyBorder="1" applyAlignment="1">
      <alignment horizontal="center" vertical="center" wrapText="1"/>
    </xf>
    <xf numFmtId="0" fontId="20" fillId="28" borderId="73"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8" borderId="55" xfId="0" applyFont="1" applyFill="1" applyBorder="1" applyAlignment="1">
      <alignment horizontal="center" vertical="center" wrapText="1"/>
    </xf>
    <xf numFmtId="0" fontId="20" fillId="8" borderId="70"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8" borderId="7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8" borderId="35" xfId="0" applyFont="1" applyFill="1" applyBorder="1" applyAlignment="1">
      <alignment horizontal="center" vertical="center" wrapText="1"/>
    </xf>
    <xf numFmtId="0" fontId="20" fillId="29" borderId="77" xfId="0" applyFont="1" applyFill="1" applyBorder="1" applyAlignment="1">
      <alignment horizontal="center" vertical="center" wrapText="1"/>
    </xf>
    <xf numFmtId="0" fontId="20" fillId="29" borderId="78" xfId="0" applyFont="1" applyFill="1" applyBorder="1" applyAlignment="1">
      <alignment horizontal="center" vertical="center" wrapText="1"/>
    </xf>
    <xf numFmtId="0" fontId="20" fillId="29" borderId="64" xfId="0" applyFont="1" applyFill="1" applyBorder="1" applyAlignment="1">
      <alignment horizontal="center" vertical="center" wrapText="1"/>
    </xf>
    <xf numFmtId="0" fontId="20" fillId="29" borderId="5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0" fillId="0" borderId="58" xfId="0" applyFont="1" applyBorder="1" applyAlignment="1">
      <alignment horizontal="right" vertical="center"/>
    </xf>
    <xf numFmtId="0" fontId="20" fillId="0" borderId="42" xfId="0" applyFont="1" applyBorder="1" applyAlignment="1">
      <alignment horizontal="right" vertical="center"/>
    </xf>
    <xf numFmtId="0" fontId="20" fillId="0" borderId="59" xfId="0" applyFont="1" applyBorder="1" applyAlignment="1">
      <alignment horizontal="right"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0" fillId="0" borderId="70" xfId="0" applyFont="1" applyFill="1" applyBorder="1" applyAlignment="1">
      <alignment horizontal="right" vertical="center" wrapText="1"/>
    </xf>
    <xf numFmtId="0" fontId="20" fillId="0" borderId="44" xfId="0" applyFont="1" applyFill="1" applyBorder="1" applyAlignment="1">
      <alignment horizontal="right" vertical="center" wrapText="1"/>
    </xf>
    <xf numFmtId="0" fontId="18" fillId="6" borderId="79" xfId="0" applyFont="1" applyFill="1" applyBorder="1" applyAlignment="1">
      <alignment horizontal="center" vertical="center" wrapText="1"/>
    </xf>
    <xf numFmtId="0" fontId="18" fillId="6" borderId="80" xfId="0" applyFont="1" applyFill="1" applyBorder="1" applyAlignment="1">
      <alignment horizontal="center" vertical="center" wrapText="1"/>
    </xf>
    <xf numFmtId="0" fontId="18" fillId="6" borderId="81" xfId="0" applyFont="1" applyFill="1" applyBorder="1" applyAlignment="1">
      <alignment horizontal="center" vertical="center" wrapText="1"/>
    </xf>
    <xf numFmtId="0" fontId="18" fillId="0" borderId="82" xfId="0" applyFont="1" applyFill="1" applyBorder="1" applyAlignment="1">
      <alignment horizontal="left" vertical="center"/>
    </xf>
    <xf numFmtId="0" fontId="18" fillId="0" borderId="83" xfId="0" applyFont="1" applyFill="1" applyBorder="1" applyAlignment="1">
      <alignment horizontal="left" vertical="center"/>
    </xf>
    <xf numFmtId="0" fontId="18" fillId="0" borderId="84"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3" xfId="0" applyFont="1" applyFill="1" applyBorder="1" applyAlignment="1">
      <alignment horizontal="left" vertical="center"/>
    </xf>
    <xf numFmtId="0" fontId="20" fillId="0" borderId="84" xfId="0" applyFont="1" applyFill="1" applyBorder="1" applyAlignment="1">
      <alignment horizontal="left" vertical="center"/>
    </xf>
    <xf numFmtId="0" fontId="20" fillId="0" borderId="82" xfId="0" applyFont="1" applyFill="1" applyBorder="1" applyAlignment="1">
      <alignment horizontal="left" vertical="center" wrapText="1"/>
    </xf>
    <xf numFmtId="0" fontId="20" fillId="0" borderId="83" xfId="0" applyFont="1" applyFill="1" applyBorder="1" applyAlignment="1">
      <alignment horizontal="left" vertical="center" wrapText="1"/>
    </xf>
    <xf numFmtId="0" fontId="20" fillId="0" borderId="84" xfId="0" applyFont="1" applyFill="1" applyBorder="1" applyAlignment="1">
      <alignment horizontal="left" vertical="center" wrapText="1"/>
    </xf>
    <xf numFmtId="0" fontId="20" fillId="0" borderId="82" xfId="0" applyFont="1" applyFill="1" applyBorder="1" applyAlignment="1">
      <alignment horizontal="center"/>
    </xf>
    <xf numFmtId="0" fontId="20" fillId="0" borderId="83" xfId="0" applyFont="1" applyFill="1" applyBorder="1" applyAlignment="1">
      <alignment horizont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20" fillId="0" borderId="82" xfId="0" applyFont="1" applyFill="1" applyBorder="1" applyAlignment="1">
      <alignment horizontal="center" vertical="center"/>
    </xf>
    <xf numFmtId="0" fontId="20" fillId="0" borderId="83"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20" fillId="0" borderId="85" xfId="0" applyFont="1" applyFill="1" applyBorder="1" applyAlignment="1">
      <alignment horizontal="left" vertical="center"/>
    </xf>
    <xf numFmtId="0" fontId="20" fillId="0" borderId="86" xfId="0" applyFont="1" applyFill="1" applyBorder="1" applyAlignment="1">
      <alignment horizontal="left" vertical="center"/>
    </xf>
    <xf numFmtId="0" fontId="20" fillId="0" borderId="87" xfId="0" applyFont="1" applyFill="1" applyBorder="1" applyAlignment="1">
      <alignment horizontal="left" vertical="center"/>
    </xf>
    <xf numFmtId="0" fontId="20" fillId="0" borderId="82"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62"/>
  <sheetViews>
    <sheetView tabSelected="1" zoomScaleSheetLayoutView="100" zoomScalePageLayoutView="0" workbookViewId="0" topLeftCell="M13">
      <selection activeCell="AD29" sqref="AD29"/>
    </sheetView>
  </sheetViews>
  <sheetFormatPr defaultColWidth="11.57421875" defaultRowHeight="12.75"/>
  <cols>
    <col min="1" max="1" width="7.8515625" style="0" customWidth="1"/>
    <col min="2" max="2" width="10.8515625" style="0" customWidth="1"/>
    <col min="3" max="3" width="16.421875" style="0" customWidth="1"/>
    <col min="4" max="4" width="18.7109375" style="0" customWidth="1"/>
    <col min="5" max="5" width="16.7109375" style="0" customWidth="1"/>
    <col min="6" max="8" width="9.8515625" style="0" customWidth="1"/>
    <col min="9" max="11" width="12.7109375" style="0" customWidth="1"/>
    <col min="12" max="12" width="11.00390625" style="0" customWidth="1"/>
    <col min="13" max="14" width="11.140625" style="0" customWidth="1"/>
    <col min="15" max="15" width="13.57421875" style="0" customWidth="1"/>
    <col min="16" max="16" width="12.7109375" style="0" customWidth="1"/>
    <col min="17" max="17" width="11.421875" style="1" customWidth="1"/>
    <col min="18" max="18" width="13.140625" style="1" customWidth="1"/>
    <col min="19" max="19" width="11.00390625" style="1" customWidth="1"/>
    <col min="20" max="20" width="11.7109375" style="0" customWidth="1"/>
    <col min="21" max="21" width="10.8515625" style="0" customWidth="1"/>
    <col min="22" max="22" width="10.28125" style="0" customWidth="1"/>
    <col min="23" max="23" width="12.28125" style="0" customWidth="1"/>
    <col min="24" max="24" width="13.421875" style="0" customWidth="1"/>
    <col min="25" max="25" width="14.00390625" style="0" customWidth="1"/>
    <col min="26" max="26" width="12.7109375" style="0" customWidth="1"/>
    <col min="27" max="27" width="11.421875" style="0" customWidth="1"/>
    <col min="28" max="28" width="11.140625" style="0" customWidth="1"/>
    <col min="29" max="29" width="11.8515625" style="0" customWidth="1"/>
    <col min="30" max="30" width="15.7109375" style="0" customWidth="1"/>
    <col min="31" max="32" width="15.00390625" style="0" customWidth="1"/>
  </cols>
  <sheetData>
    <row r="1" spans="1:30" s="2" customFormat="1" ht="33" customHeight="1">
      <c r="A1" s="91" t="s">
        <v>32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3"/>
    </row>
    <row r="2" spans="1:30" s="2" customFormat="1" ht="24.75" customHeight="1">
      <c r="A2" s="94" t="s">
        <v>33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6"/>
    </row>
    <row r="3" spans="1:30" s="2" customFormat="1" ht="24.75" customHeight="1">
      <c r="A3" s="97" t="s">
        <v>62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6"/>
    </row>
    <row r="4" spans="1:30" s="2" customFormat="1" ht="24.75" customHeight="1">
      <c r="A4" s="97" t="s">
        <v>39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6"/>
    </row>
    <row r="5" spans="1:30" s="2" customFormat="1" ht="42.75" customHeight="1">
      <c r="A5" s="98" t="s">
        <v>0</v>
      </c>
      <c r="B5" s="99"/>
      <c r="C5" s="99"/>
      <c r="D5" s="99"/>
      <c r="E5" s="99"/>
      <c r="F5" s="99"/>
      <c r="G5" s="99"/>
      <c r="H5" s="99"/>
      <c r="I5" s="99"/>
      <c r="J5" s="99"/>
      <c r="K5" s="99"/>
      <c r="L5" s="99"/>
      <c r="M5" s="99"/>
      <c r="N5" s="99"/>
      <c r="O5" s="99"/>
      <c r="P5" s="99"/>
      <c r="Q5" s="100" t="s">
        <v>1</v>
      </c>
      <c r="R5" s="100"/>
      <c r="S5" s="100"/>
      <c r="T5" s="100"/>
      <c r="U5" s="100"/>
      <c r="V5" s="100"/>
      <c r="W5" s="100"/>
      <c r="X5" s="100"/>
      <c r="Y5" s="100"/>
      <c r="Z5" s="100"/>
      <c r="AA5" s="100"/>
      <c r="AB5" s="100"/>
      <c r="AC5" s="100"/>
      <c r="AD5" s="100"/>
    </row>
    <row r="6" spans="1:30" s="3" customFormat="1" ht="18" customHeight="1" thickBo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3"/>
    </row>
    <row r="7" spans="1:30" s="4" customFormat="1" ht="37.5" customHeight="1" thickBot="1">
      <c r="A7" s="49"/>
      <c r="B7" s="104" t="s">
        <v>65</v>
      </c>
      <c r="C7" s="105"/>
      <c r="D7" s="105"/>
      <c r="E7" s="106"/>
      <c r="F7" s="107" t="s">
        <v>64</v>
      </c>
      <c r="G7" s="108"/>
      <c r="H7" s="108"/>
      <c r="I7" s="108"/>
      <c r="J7" s="108"/>
      <c r="K7" s="108"/>
      <c r="L7" s="109"/>
      <c r="M7" s="110" t="s">
        <v>2</v>
      </c>
      <c r="N7" s="110"/>
      <c r="O7" s="110"/>
      <c r="P7" s="110"/>
      <c r="Q7" s="110"/>
      <c r="R7" s="110"/>
      <c r="S7" s="110"/>
      <c r="T7" s="110"/>
      <c r="U7" s="110"/>
      <c r="V7" s="110"/>
      <c r="W7" s="110"/>
      <c r="X7" s="110"/>
      <c r="Y7" s="110"/>
      <c r="Z7" s="111" t="s">
        <v>3</v>
      </c>
      <c r="AA7" s="111"/>
      <c r="AB7" s="112" t="s">
        <v>4</v>
      </c>
      <c r="AC7" s="113"/>
      <c r="AD7" s="114" t="s">
        <v>36</v>
      </c>
    </row>
    <row r="8" spans="1:32" s="4" customFormat="1" ht="87" customHeight="1">
      <c r="A8" s="117" t="s">
        <v>38</v>
      </c>
      <c r="B8" s="119" t="s">
        <v>5</v>
      </c>
      <c r="C8" s="120"/>
      <c r="D8" s="123" t="s">
        <v>6</v>
      </c>
      <c r="E8" s="125" t="s">
        <v>7</v>
      </c>
      <c r="F8" s="127" t="s">
        <v>70</v>
      </c>
      <c r="G8" s="128"/>
      <c r="H8" s="129"/>
      <c r="I8" s="130" t="s">
        <v>69</v>
      </c>
      <c r="J8" s="131"/>
      <c r="K8" s="132"/>
      <c r="L8" s="133" t="s">
        <v>51</v>
      </c>
      <c r="M8" s="135" t="s">
        <v>9</v>
      </c>
      <c r="N8" s="135" t="s">
        <v>52</v>
      </c>
      <c r="O8" s="135" t="s">
        <v>53</v>
      </c>
      <c r="P8" s="135" t="s">
        <v>54</v>
      </c>
      <c r="Q8" s="141" t="s">
        <v>10</v>
      </c>
      <c r="R8" s="143" t="s">
        <v>11</v>
      </c>
      <c r="S8" s="143" t="s">
        <v>12</v>
      </c>
      <c r="T8" s="143" t="s">
        <v>13</v>
      </c>
      <c r="U8" s="143" t="s">
        <v>55</v>
      </c>
      <c r="V8" s="143" t="s">
        <v>56</v>
      </c>
      <c r="W8" s="143" t="s">
        <v>14</v>
      </c>
      <c r="X8" s="143" t="s">
        <v>37</v>
      </c>
      <c r="Y8" s="137" t="s">
        <v>57</v>
      </c>
      <c r="Z8" s="139" t="s">
        <v>15</v>
      </c>
      <c r="AA8" s="144" t="s">
        <v>58</v>
      </c>
      <c r="AB8" s="133" t="s">
        <v>59</v>
      </c>
      <c r="AC8" s="137" t="s">
        <v>60</v>
      </c>
      <c r="AD8" s="115"/>
      <c r="AE8" s="148" t="s">
        <v>61</v>
      </c>
      <c r="AF8" s="150" t="s">
        <v>71</v>
      </c>
    </row>
    <row r="9" spans="1:32" s="4" customFormat="1" ht="123.75" customHeight="1" thickBot="1">
      <c r="A9" s="118"/>
      <c r="B9" s="121"/>
      <c r="C9" s="122"/>
      <c r="D9" s="124"/>
      <c r="E9" s="126"/>
      <c r="F9" s="43" t="s">
        <v>40</v>
      </c>
      <c r="G9" s="44" t="s">
        <v>8</v>
      </c>
      <c r="H9" s="45" t="s">
        <v>41</v>
      </c>
      <c r="I9" s="43" t="s">
        <v>68</v>
      </c>
      <c r="J9" s="44" t="s">
        <v>8</v>
      </c>
      <c r="K9" s="45" t="s">
        <v>41</v>
      </c>
      <c r="L9" s="134"/>
      <c r="M9" s="136"/>
      <c r="N9" s="136"/>
      <c r="O9" s="136"/>
      <c r="P9" s="136"/>
      <c r="Q9" s="142"/>
      <c r="R9" s="124"/>
      <c r="S9" s="124"/>
      <c r="T9" s="124"/>
      <c r="U9" s="124"/>
      <c r="V9" s="124"/>
      <c r="W9" s="124"/>
      <c r="X9" s="124"/>
      <c r="Y9" s="138"/>
      <c r="Z9" s="140"/>
      <c r="AA9" s="145"/>
      <c r="AB9" s="146"/>
      <c r="AC9" s="147"/>
      <c r="AD9" s="116"/>
      <c r="AE9" s="149"/>
      <c r="AF9" s="151"/>
    </row>
    <row r="10" spans="1:34" s="4" customFormat="1" ht="12.75" customHeight="1">
      <c r="A10" s="50"/>
      <c r="B10" s="152"/>
      <c r="C10" s="153"/>
      <c r="D10" s="5"/>
      <c r="E10" s="30"/>
      <c r="F10" s="41"/>
      <c r="G10" s="42"/>
      <c r="H10" s="47"/>
      <c r="I10" s="41"/>
      <c r="J10" s="46"/>
      <c r="K10" s="47"/>
      <c r="L10" s="35"/>
      <c r="M10" s="20"/>
      <c r="N10" s="10"/>
      <c r="O10" s="10"/>
      <c r="P10" s="62">
        <f aca="true" t="shared" si="0" ref="P10:P26">IF(O10&gt;=M10*0.1,N10+M10*0.1,N10+O10)</f>
        <v>0</v>
      </c>
      <c r="Q10" s="63">
        <f aca="true" t="shared" si="1" ref="Q10:Q28">IF($L10="a",80,IF($L10="b",50,IF($L10="c",80,IF($L10="d",50,IF($L10="e",80,IF($L10="f",50,IF($L10="h",50,0)))))))</f>
        <v>0</v>
      </c>
      <c r="R10" s="64">
        <f>P10*Q10/100</f>
        <v>0</v>
      </c>
      <c r="S10" s="64">
        <f aca="true" t="shared" si="2" ref="S10:S28">IF($L10="a",150000,IF($L10="b",150000,IF($L10="c",187500,IF($L10="d",150000,IF($L10="e",150000,IF($L10="f",150000,IF($L10="h",150000,0)))))))</f>
        <v>0</v>
      </c>
      <c r="T10" s="64">
        <f aca="true" t="shared" si="3" ref="T10:T27">IF(R10&gt;=S10,S10,R10)</f>
        <v>0</v>
      </c>
      <c r="U10" s="6"/>
      <c r="V10" s="6"/>
      <c r="W10" s="69">
        <f aca="true" t="shared" si="4" ref="W10:W28">U10+V10</f>
        <v>0</v>
      </c>
      <c r="X10" s="21"/>
      <c r="Y10" s="72">
        <f aca="true" t="shared" si="5" ref="Y10:Y28">IF(U10&gt;0,IF((IF(T10+W10&lt;=P10,T10,IF(P10-W10&gt;=0,P10-W10,0)))+W10&lt;P10,IF(X10&gt;=(P10-W10-(IF(T10+W10&lt;=P10,T10,IF(P10-W10&gt;=0,P10-W10,0)))),P10-W10,(IF(T10+W10&lt;=P10,T10,IF(P10-W10&gt;=0,P10-W10,0)))+X10),IF(T10+W10&lt;=P10,T10,IF(P10-W10&gt;=0,P10-W10,0))),IF(T10+W10&lt;=P10,T10,IF(P10-W10&gt;=0,P10-W10,0)))</f>
        <v>0</v>
      </c>
      <c r="Z10" s="83"/>
      <c r="AA10" s="87">
        <f aca="true" t="shared" si="6" ref="AA10:AA15">IF(AND(L10&lt;&gt;"c",L10&lt;&gt;"d"),0,IF(Z10&gt;=10000,10000,Z10))</f>
        <v>0</v>
      </c>
      <c r="AB10" s="18"/>
      <c r="AC10" s="70">
        <f aca="true" t="shared" si="7" ref="AC10:AC15">IF(L10="h",0,IF(F10=0,0,IF(F10&gt;DATEVALUE("31/12/2018"),0,IF(AB10&gt;=5000,5000,AB10))))</f>
        <v>0</v>
      </c>
      <c r="AD10" s="74">
        <f aca="true" t="shared" si="8" ref="AD10:AD15">IF(AND(F10="",I10=""),0,IF(AND(F10&lt;=DATEVALUE("31/12/2018"),_xlfn.XOR(I10="",I10&gt;DATEVALUE("31/07/2019"))),IF(AC10+AA10+Y10&gt;=5000,5000,AC10+AA10+Y10),IF(AND(F10="",I10&gt;DATEVALUE("31/07/2019")),0,Y10+AA10+AC10)))</f>
        <v>0</v>
      </c>
      <c r="AE10" s="75">
        <f aca="true" t="shared" si="9" ref="AE10:AE15">IF(F10=0,0,IF(F10&lt;="31/12/2018",IF((Y10+AC10)&gt;=5000,5000,(Y10+AC10)),0))</f>
        <v>0</v>
      </c>
      <c r="AF10" s="76">
        <f aca="true" t="shared" si="10" ref="AF10:AF28">AD10-AE10</f>
        <v>0</v>
      </c>
      <c r="AH10" s="8"/>
    </row>
    <row r="11" spans="1:34" s="4" customFormat="1" ht="12.75" customHeight="1">
      <c r="A11" s="51"/>
      <c r="B11" s="154"/>
      <c r="C11" s="155"/>
      <c r="D11" s="7"/>
      <c r="E11" s="31"/>
      <c r="F11" s="33"/>
      <c r="G11" s="7"/>
      <c r="H11" s="39"/>
      <c r="I11" s="33"/>
      <c r="J11" s="17"/>
      <c r="K11" s="39"/>
      <c r="L11" s="36"/>
      <c r="M11" s="19"/>
      <c r="N11" s="9"/>
      <c r="O11" s="9"/>
      <c r="P11" s="65">
        <f t="shared" si="0"/>
        <v>0</v>
      </c>
      <c r="Q11" s="66">
        <f t="shared" si="1"/>
        <v>0</v>
      </c>
      <c r="R11" s="65">
        <f aca="true" t="shared" si="11" ref="R11:R26">P11*Q11/100</f>
        <v>0</v>
      </c>
      <c r="S11" s="65">
        <f t="shared" si="2"/>
        <v>0</v>
      </c>
      <c r="T11" s="65">
        <f t="shared" si="3"/>
        <v>0</v>
      </c>
      <c r="U11" s="9"/>
      <c r="V11" s="9"/>
      <c r="W11" s="70">
        <f t="shared" si="4"/>
        <v>0</v>
      </c>
      <c r="X11" s="22"/>
      <c r="Y11" s="72">
        <f t="shared" si="5"/>
        <v>0</v>
      </c>
      <c r="Z11" s="84"/>
      <c r="AA11" s="88">
        <f t="shared" si="6"/>
        <v>0</v>
      </c>
      <c r="AB11" s="15"/>
      <c r="AC11" s="70">
        <f t="shared" si="7"/>
        <v>0</v>
      </c>
      <c r="AD11" s="74">
        <f t="shared" si="8"/>
        <v>0</v>
      </c>
      <c r="AE11" s="77">
        <f t="shared" si="9"/>
        <v>0</v>
      </c>
      <c r="AF11" s="78">
        <f t="shared" si="10"/>
        <v>0</v>
      </c>
      <c r="AH11" s="8"/>
    </row>
    <row r="12" spans="1:34" s="4" customFormat="1" ht="12.75" customHeight="1">
      <c r="A12" s="51"/>
      <c r="B12" s="154"/>
      <c r="C12" s="155"/>
      <c r="D12" s="7"/>
      <c r="E12" s="31"/>
      <c r="F12" s="33"/>
      <c r="G12" s="7"/>
      <c r="H12" s="39"/>
      <c r="I12" s="33"/>
      <c r="J12" s="17"/>
      <c r="K12" s="39"/>
      <c r="L12" s="36"/>
      <c r="M12" s="19"/>
      <c r="N12" s="9"/>
      <c r="O12" s="9"/>
      <c r="P12" s="65">
        <f t="shared" si="0"/>
        <v>0</v>
      </c>
      <c r="Q12" s="66">
        <f t="shared" si="1"/>
        <v>0</v>
      </c>
      <c r="R12" s="65">
        <f t="shared" si="11"/>
        <v>0</v>
      </c>
      <c r="S12" s="65">
        <f t="shared" si="2"/>
        <v>0</v>
      </c>
      <c r="T12" s="65">
        <f t="shared" si="3"/>
        <v>0</v>
      </c>
      <c r="U12" s="9"/>
      <c r="V12" s="9"/>
      <c r="W12" s="70">
        <f t="shared" si="4"/>
        <v>0</v>
      </c>
      <c r="X12" s="22"/>
      <c r="Y12" s="72">
        <f t="shared" si="5"/>
        <v>0</v>
      </c>
      <c r="Z12" s="84"/>
      <c r="AA12" s="88">
        <f t="shared" si="6"/>
        <v>0</v>
      </c>
      <c r="AB12" s="15"/>
      <c r="AC12" s="70">
        <f t="shared" si="7"/>
        <v>0</v>
      </c>
      <c r="AD12" s="74">
        <f t="shared" si="8"/>
        <v>0</v>
      </c>
      <c r="AE12" s="77">
        <f t="shared" si="9"/>
        <v>0</v>
      </c>
      <c r="AF12" s="78">
        <f t="shared" si="10"/>
        <v>0</v>
      </c>
      <c r="AH12" s="8"/>
    </row>
    <row r="13" spans="1:34" s="4" customFormat="1" ht="12.75" customHeight="1">
      <c r="A13" s="51"/>
      <c r="B13" s="154"/>
      <c r="C13" s="155"/>
      <c r="D13" s="7"/>
      <c r="E13" s="31"/>
      <c r="F13" s="33"/>
      <c r="G13" s="7"/>
      <c r="H13" s="39"/>
      <c r="I13" s="33"/>
      <c r="J13" s="17"/>
      <c r="K13" s="39"/>
      <c r="L13" s="36"/>
      <c r="M13" s="19"/>
      <c r="N13" s="9"/>
      <c r="O13" s="9"/>
      <c r="P13" s="65">
        <f t="shared" si="0"/>
        <v>0</v>
      </c>
      <c r="Q13" s="66">
        <f t="shared" si="1"/>
        <v>0</v>
      </c>
      <c r="R13" s="65">
        <f t="shared" si="11"/>
        <v>0</v>
      </c>
      <c r="S13" s="65">
        <f t="shared" si="2"/>
        <v>0</v>
      </c>
      <c r="T13" s="65">
        <f t="shared" si="3"/>
        <v>0</v>
      </c>
      <c r="U13" s="9"/>
      <c r="V13" s="9"/>
      <c r="W13" s="70">
        <f t="shared" si="4"/>
        <v>0</v>
      </c>
      <c r="X13" s="22"/>
      <c r="Y13" s="72">
        <f t="shared" si="5"/>
        <v>0</v>
      </c>
      <c r="Z13" s="84"/>
      <c r="AA13" s="88">
        <f t="shared" si="6"/>
        <v>0</v>
      </c>
      <c r="AB13" s="15"/>
      <c r="AC13" s="70">
        <f t="shared" si="7"/>
        <v>0</v>
      </c>
      <c r="AD13" s="74">
        <f t="shared" si="8"/>
        <v>0</v>
      </c>
      <c r="AE13" s="77">
        <f t="shared" si="9"/>
        <v>0</v>
      </c>
      <c r="AF13" s="78">
        <f t="shared" si="10"/>
        <v>0</v>
      </c>
      <c r="AH13" s="8"/>
    </row>
    <row r="14" spans="1:34" s="4" customFormat="1" ht="12.75" customHeight="1">
      <c r="A14" s="51"/>
      <c r="B14" s="154"/>
      <c r="C14" s="155"/>
      <c r="D14" s="7"/>
      <c r="E14" s="31"/>
      <c r="F14" s="33"/>
      <c r="G14" s="7"/>
      <c r="H14" s="39"/>
      <c r="I14" s="33"/>
      <c r="J14" s="17"/>
      <c r="K14" s="39"/>
      <c r="L14" s="36"/>
      <c r="M14" s="19"/>
      <c r="N14" s="9"/>
      <c r="O14" s="9"/>
      <c r="P14" s="65">
        <f t="shared" si="0"/>
        <v>0</v>
      </c>
      <c r="Q14" s="66">
        <f t="shared" si="1"/>
        <v>0</v>
      </c>
      <c r="R14" s="65">
        <f t="shared" si="11"/>
        <v>0</v>
      </c>
      <c r="S14" s="65">
        <f t="shared" si="2"/>
        <v>0</v>
      </c>
      <c r="T14" s="65">
        <f t="shared" si="3"/>
        <v>0</v>
      </c>
      <c r="U14" s="9"/>
      <c r="V14" s="9"/>
      <c r="W14" s="70">
        <f t="shared" si="4"/>
        <v>0</v>
      </c>
      <c r="X14" s="22"/>
      <c r="Y14" s="72">
        <f t="shared" si="5"/>
        <v>0</v>
      </c>
      <c r="Z14" s="84"/>
      <c r="AA14" s="88">
        <f t="shared" si="6"/>
        <v>0</v>
      </c>
      <c r="AB14" s="15"/>
      <c r="AC14" s="70">
        <f t="shared" si="7"/>
        <v>0</v>
      </c>
      <c r="AD14" s="74">
        <f t="shared" si="8"/>
        <v>0</v>
      </c>
      <c r="AE14" s="77">
        <f t="shared" si="9"/>
        <v>0</v>
      </c>
      <c r="AF14" s="78">
        <f t="shared" si="10"/>
        <v>0</v>
      </c>
      <c r="AH14" s="8"/>
    </row>
    <row r="15" spans="1:35" s="8" customFormat="1" ht="15.75" thickBot="1">
      <c r="A15" s="53"/>
      <c r="B15" s="156"/>
      <c r="C15" s="157"/>
      <c r="D15" s="23"/>
      <c r="E15" s="32"/>
      <c r="F15" s="55"/>
      <c r="G15" s="54"/>
      <c r="H15" s="56"/>
      <c r="I15" s="55"/>
      <c r="J15" s="24"/>
      <c r="K15" s="56"/>
      <c r="L15" s="38"/>
      <c r="M15" s="25"/>
      <c r="N15" s="26"/>
      <c r="O15" s="26"/>
      <c r="P15" s="67">
        <f t="shared" si="0"/>
        <v>0</v>
      </c>
      <c r="Q15" s="68">
        <f t="shared" si="1"/>
        <v>0</v>
      </c>
      <c r="R15" s="67">
        <f t="shared" si="11"/>
        <v>0</v>
      </c>
      <c r="S15" s="67">
        <f t="shared" si="2"/>
        <v>0</v>
      </c>
      <c r="T15" s="67">
        <f t="shared" si="3"/>
        <v>0</v>
      </c>
      <c r="U15" s="26"/>
      <c r="V15" s="26"/>
      <c r="W15" s="71">
        <f t="shared" si="4"/>
        <v>0</v>
      </c>
      <c r="X15" s="28"/>
      <c r="Y15" s="73">
        <f t="shared" si="5"/>
        <v>0</v>
      </c>
      <c r="Z15" s="85"/>
      <c r="AA15" s="89">
        <f t="shared" si="6"/>
        <v>0</v>
      </c>
      <c r="AB15" s="27"/>
      <c r="AC15" s="70">
        <f t="shared" si="7"/>
        <v>0</v>
      </c>
      <c r="AD15" s="74">
        <f t="shared" si="8"/>
        <v>0</v>
      </c>
      <c r="AE15" s="79">
        <f t="shared" si="9"/>
        <v>0</v>
      </c>
      <c r="AF15" s="80">
        <f t="shared" si="10"/>
        <v>0</v>
      </c>
      <c r="AI15" s="4"/>
    </row>
    <row r="16" spans="1:35" s="8" customFormat="1" ht="15.75" thickBot="1">
      <c r="A16" s="158" t="s">
        <v>72</v>
      </c>
      <c r="B16" s="159"/>
      <c r="C16" s="159"/>
      <c r="D16" s="159"/>
      <c r="E16" s="159"/>
      <c r="F16" s="159"/>
      <c r="G16" s="159"/>
      <c r="H16" s="159"/>
      <c r="I16" s="159"/>
      <c r="J16" s="159"/>
      <c r="K16" s="159"/>
      <c r="L16" s="159"/>
      <c r="M16" s="159"/>
      <c r="N16" s="159"/>
      <c r="O16" s="159"/>
      <c r="P16" s="159"/>
      <c r="Q16" s="159"/>
      <c r="R16" s="159"/>
      <c r="S16" s="159"/>
      <c r="T16" s="159"/>
      <c r="U16" s="159"/>
      <c r="V16" s="159"/>
      <c r="W16" s="159"/>
      <c r="X16" s="160"/>
      <c r="Y16" s="61">
        <f>SUM(Y10:Y15)</f>
        <v>0</v>
      </c>
      <c r="Z16" s="57"/>
      <c r="AA16" s="86">
        <f>SUM(AA10:AA15)</f>
        <v>0</v>
      </c>
      <c r="AB16" s="58"/>
      <c r="AC16" s="61">
        <f>SUM(AC10:AC15)</f>
        <v>0</v>
      </c>
      <c r="AD16" s="59">
        <f>SUM(AD10:AD15)</f>
        <v>0</v>
      </c>
      <c r="AE16" s="59">
        <f>SUM(AE10:AE15)</f>
        <v>0</v>
      </c>
      <c r="AF16" s="59">
        <f>SUM(AF10:AF15)</f>
        <v>0</v>
      </c>
      <c r="AI16" s="4"/>
    </row>
    <row r="17" spans="1:34" s="4" customFormat="1" ht="12.75" customHeight="1">
      <c r="A17" s="51"/>
      <c r="B17" s="154"/>
      <c r="C17" s="155"/>
      <c r="D17" s="7"/>
      <c r="E17" s="31"/>
      <c r="F17" s="33"/>
      <c r="G17" s="7"/>
      <c r="H17" s="39"/>
      <c r="I17" s="33"/>
      <c r="J17" s="17"/>
      <c r="K17" s="39"/>
      <c r="L17" s="36"/>
      <c r="M17" s="19"/>
      <c r="N17" s="9"/>
      <c r="O17" s="9"/>
      <c r="P17" s="65">
        <f aca="true" t="shared" si="12" ref="P17:P22">IF(O17&gt;=M17*0.1,N17+M17*0.1,N17+O17)</f>
        <v>0</v>
      </c>
      <c r="Q17" s="66">
        <f t="shared" si="1"/>
        <v>0</v>
      </c>
      <c r="R17" s="65">
        <f aca="true" t="shared" si="13" ref="R17:R22">P17*Q17/100</f>
        <v>0</v>
      </c>
      <c r="S17" s="65">
        <f t="shared" si="2"/>
        <v>0</v>
      </c>
      <c r="T17" s="65">
        <f aca="true" t="shared" si="14" ref="T17:T22">IF(R17&gt;=S17,S17,R17)</f>
        <v>0</v>
      </c>
      <c r="U17" s="9"/>
      <c r="V17" s="9"/>
      <c r="W17" s="70">
        <f aca="true" t="shared" si="15" ref="W17:W22">U17+V17</f>
        <v>0</v>
      </c>
      <c r="X17" s="22"/>
      <c r="Y17" s="72">
        <f aca="true" t="shared" si="16" ref="Y17:Y22">IF(U17&gt;0,IF((IF(T17+W17&lt;=P17,T17,IF(P17-W17&gt;=0,P17-W17,0)))+W17&lt;P17,IF(X17&gt;=(P17-W17-(IF(T17+W17&lt;=P17,T17,IF(P17-W17&gt;=0,P17-W17,0)))),P17-W17,(IF(T17+W17&lt;=P17,T17,IF(P17-W17&gt;=0,P17-W17,0)))+X17),IF(T17+W17&lt;=P17,T17,IF(P17-W17&gt;=0,P17-W17,0))),IF(T17+W17&lt;=P17,T17,IF(P17-W17&gt;=0,P17-W17,0)))</f>
        <v>0</v>
      </c>
      <c r="Z17" s="84"/>
      <c r="AA17" s="90">
        <f aca="true" t="shared" si="17" ref="AA17:AA28">IF(AND(L17&lt;&gt;"c",L17&lt;&gt;"d"),0,IF(Z17&gt;=10000,10000,Z17))</f>
        <v>0</v>
      </c>
      <c r="AB17" s="15"/>
      <c r="AC17" s="70">
        <f aca="true" t="shared" si="18" ref="AC17:AC28">IF(L17="h",0,IF(F17=0,0,IF(F17&gt;DATEVALUE("31/12/2018"),0,IF(AB17&gt;=5000,5000,AB17))))</f>
        <v>0</v>
      </c>
      <c r="AD17" s="74">
        <f aca="true" t="shared" si="19" ref="AD17:AD28">IF(AND(F17="",I17=""),0,IF(AND(F17&lt;=DATEVALUE("31/12/2018"),_xlfn.XOR(I17="",I17&gt;DATEVALUE("31/07/2019"))),IF(AC17+AA17+Y17&gt;=5000,5000,AC17+AA17+Y17),IF(AND(F17="",I17&gt;DATEVALUE("31/07/2019")),0,Y17+AA17+AC17)))</f>
        <v>0</v>
      </c>
      <c r="AE17" s="77">
        <f aca="true" t="shared" si="20" ref="AE17:AE28">IF(F17=0,0,IF(F17&lt;="31/12/2018",IF((Y17+AC17)&gt;=5000,5000,(Y17+AC17)),0))</f>
        <v>0</v>
      </c>
      <c r="AF17" s="78">
        <f aca="true" t="shared" si="21" ref="AF17:AF22">AD17-AE17</f>
        <v>0</v>
      </c>
      <c r="AH17" s="8"/>
    </row>
    <row r="18" spans="1:34" s="4" customFormat="1" ht="12.75" customHeight="1">
      <c r="A18" s="51"/>
      <c r="B18" s="154"/>
      <c r="C18" s="155"/>
      <c r="D18" s="7"/>
      <c r="E18" s="31"/>
      <c r="F18" s="33"/>
      <c r="G18" s="7"/>
      <c r="H18" s="39"/>
      <c r="I18" s="33"/>
      <c r="J18" s="17"/>
      <c r="K18" s="39"/>
      <c r="L18" s="36"/>
      <c r="M18" s="19"/>
      <c r="N18" s="9"/>
      <c r="O18" s="9"/>
      <c r="P18" s="65">
        <f t="shared" si="12"/>
        <v>0</v>
      </c>
      <c r="Q18" s="66">
        <f t="shared" si="1"/>
        <v>0</v>
      </c>
      <c r="R18" s="65">
        <f t="shared" si="13"/>
        <v>0</v>
      </c>
      <c r="S18" s="65">
        <f t="shared" si="2"/>
        <v>0</v>
      </c>
      <c r="T18" s="65">
        <f t="shared" si="14"/>
        <v>0</v>
      </c>
      <c r="U18" s="9"/>
      <c r="V18" s="9"/>
      <c r="W18" s="70">
        <f t="shared" si="15"/>
        <v>0</v>
      </c>
      <c r="X18" s="22"/>
      <c r="Y18" s="72">
        <f t="shared" si="16"/>
        <v>0</v>
      </c>
      <c r="Z18" s="84"/>
      <c r="AA18" s="90">
        <f t="shared" si="17"/>
        <v>0</v>
      </c>
      <c r="AB18" s="15"/>
      <c r="AC18" s="70">
        <f t="shared" si="18"/>
        <v>0</v>
      </c>
      <c r="AD18" s="74">
        <f t="shared" si="19"/>
        <v>0</v>
      </c>
      <c r="AE18" s="77">
        <f t="shared" si="20"/>
        <v>0</v>
      </c>
      <c r="AF18" s="78">
        <f t="shared" si="21"/>
        <v>0</v>
      </c>
      <c r="AH18" s="8"/>
    </row>
    <row r="19" spans="1:34" s="4" customFormat="1" ht="12.75" customHeight="1">
      <c r="A19" s="51"/>
      <c r="B19" s="154"/>
      <c r="C19" s="155"/>
      <c r="D19" s="7"/>
      <c r="E19" s="31"/>
      <c r="F19" s="33"/>
      <c r="G19" s="7"/>
      <c r="H19" s="39"/>
      <c r="I19" s="33"/>
      <c r="J19" s="17"/>
      <c r="K19" s="39"/>
      <c r="L19" s="36"/>
      <c r="M19" s="19"/>
      <c r="N19" s="9"/>
      <c r="O19" s="9"/>
      <c r="P19" s="65">
        <f t="shared" si="12"/>
        <v>0</v>
      </c>
      <c r="Q19" s="66">
        <f t="shared" si="1"/>
        <v>0</v>
      </c>
      <c r="R19" s="65">
        <f t="shared" si="13"/>
        <v>0</v>
      </c>
      <c r="S19" s="65">
        <f t="shared" si="2"/>
        <v>0</v>
      </c>
      <c r="T19" s="65">
        <f t="shared" si="14"/>
        <v>0</v>
      </c>
      <c r="U19" s="9"/>
      <c r="V19" s="9"/>
      <c r="W19" s="70">
        <f t="shared" si="15"/>
        <v>0</v>
      </c>
      <c r="X19" s="22"/>
      <c r="Y19" s="72">
        <f t="shared" si="16"/>
        <v>0</v>
      </c>
      <c r="Z19" s="84"/>
      <c r="AA19" s="90">
        <f t="shared" si="17"/>
        <v>0</v>
      </c>
      <c r="AB19" s="15"/>
      <c r="AC19" s="70">
        <f t="shared" si="18"/>
        <v>0</v>
      </c>
      <c r="AD19" s="74">
        <f t="shared" si="19"/>
        <v>0</v>
      </c>
      <c r="AE19" s="77">
        <f t="shared" si="20"/>
        <v>0</v>
      </c>
      <c r="AF19" s="78">
        <f t="shared" si="21"/>
        <v>0</v>
      </c>
      <c r="AH19" s="8"/>
    </row>
    <row r="20" spans="1:34" s="4" customFormat="1" ht="12.75" customHeight="1">
      <c r="A20" s="51"/>
      <c r="B20" s="154"/>
      <c r="C20" s="155"/>
      <c r="D20" s="7"/>
      <c r="E20" s="31"/>
      <c r="F20" s="33"/>
      <c r="G20" s="7"/>
      <c r="H20" s="39"/>
      <c r="I20" s="33"/>
      <c r="J20" s="17"/>
      <c r="K20" s="39"/>
      <c r="L20" s="36"/>
      <c r="M20" s="19"/>
      <c r="N20" s="9"/>
      <c r="O20" s="9"/>
      <c r="P20" s="65">
        <f t="shared" si="12"/>
        <v>0</v>
      </c>
      <c r="Q20" s="66">
        <f t="shared" si="1"/>
        <v>0</v>
      </c>
      <c r="R20" s="65">
        <f t="shared" si="13"/>
        <v>0</v>
      </c>
      <c r="S20" s="65">
        <f t="shared" si="2"/>
        <v>0</v>
      </c>
      <c r="T20" s="65">
        <f t="shared" si="14"/>
        <v>0</v>
      </c>
      <c r="U20" s="9"/>
      <c r="V20" s="9"/>
      <c r="W20" s="70">
        <f t="shared" si="15"/>
        <v>0</v>
      </c>
      <c r="X20" s="22"/>
      <c r="Y20" s="72">
        <f t="shared" si="16"/>
        <v>0</v>
      </c>
      <c r="Z20" s="84"/>
      <c r="AA20" s="90">
        <f t="shared" si="17"/>
        <v>0</v>
      </c>
      <c r="AB20" s="15"/>
      <c r="AC20" s="70">
        <f t="shared" si="18"/>
        <v>0</v>
      </c>
      <c r="AD20" s="74">
        <f t="shared" si="19"/>
        <v>0</v>
      </c>
      <c r="AE20" s="77">
        <f t="shared" si="20"/>
        <v>0</v>
      </c>
      <c r="AF20" s="78">
        <f t="shared" si="21"/>
        <v>0</v>
      </c>
      <c r="AH20" s="8"/>
    </row>
    <row r="21" spans="1:34" s="4" customFormat="1" ht="15">
      <c r="A21" s="51"/>
      <c r="B21" s="154"/>
      <c r="C21" s="155"/>
      <c r="D21" s="7"/>
      <c r="E21" s="31"/>
      <c r="F21" s="33"/>
      <c r="G21" s="7"/>
      <c r="H21" s="39"/>
      <c r="I21" s="33"/>
      <c r="J21" s="17"/>
      <c r="K21" s="39"/>
      <c r="L21" s="36"/>
      <c r="M21" s="19"/>
      <c r="N21" s="9"/>
      <c r="O21" s="9"/>
      <c r="P21" s="65">
        <f t="shared" si="12"/>
        <v>0</v>
      </c>
      <c r="Q21" s="66">
        <f t="shared" si="1"/>
        <v>0</v>
      </c>
      <c r="R21" s="65">
        <f t="shared" si="13"/>
        <v>0</v>
      </c>
      <c r="S21" s="65">
        <f t="shared" si="2"/>
        <v>0</v>
      </c>
      <c r="T21" s="65">
        <f t="shared" si="14"/>
        <v>0</v>
      </c>
      <c r="U21" s="9"/>
      <c r="V21" s="9"/>
      <c r="W21" s="70">
        <f t="shared" si="15"/>
        <v>0</v>
      </c>
      <c r="X21" s="22"/>
      <c r="Y21" s="72">
        <f t="shared" si="16"/>
        <v>0</v>
      </c>
      <c r="Z21" s="84"/>
      <c r="AA21" s="90">
        <f t="shared" si="17"/>
        <v>0</v>
      </c>
      <c r="AB21" s="15"/>
      <c r="AC21" s="70">
        <f t="shared" si="18"/>
        <v>0</v>
      </c>
      <c r="AD21" s="74">
        <f t="shared" si="19"/>
        <v>0</v>
      </c>
      <c r="AE21" s="77">
        <f t="shared" si="20"/>
        <v>0</v>
      </c>
      <c r="AF21" s="78">
        <f t="shared" si="21"/>
        <v>0</v>
      </c>
      <c r="AH21" s="8"/>
    </row>
    <row r="22" spans="1:34" s="4" customFormat="1" ht="15">
      <c r="A22" s="51"/>
      <c r="B22" s="154"/>
      <c r="C22" s="155"/>
      <c r="D22" s="7"/>
      <c r="E22" s="31"/>
      <c r="F22" s="33"/>
      <c r="G22" s="7"/>
      <c r="H22" s="39"/>
      <c r="I22" s="33"/>
      <c r="J22" s="17"/>
      <c r="K22" s="39"/>
      <c r="L22" s="36"/>
      <c r="M22" s="19"/>
      <c r="N22" s="9"/>
      <c r="O22" s="9"/>
      <c r="P22" s="65">
        <f t="shared" si="12"/>
        <v>0</v>
      </c>
      <c r="Q22" s="66">
        <f t="shared" si="1"/>
        <v>0</v>
      </c>
      <c r="R22" s="65">
        <f t="shared" si="13"/>
        <v>0</v>
      </c>
      <c r="S22" s="65">
        <f t="shared" si="2"/>
        <v>0</v>
      </c>
      <c r="T22" s="65">
        <f t="shared" si="14"/>
        <v>0</v>
      </c>
      <c r="U22" s="9"/>
      <c r="V22" s="9"/>
      <c r="W22" s="70">
        <f t="shared" si="15"/>
        <v>0</v>
      </c>
      <c r="X22" s="22"/>
      <c r="Y22" s="72">
        <f t="shared" si="16"/>
        <v>0</v>
      </c>
      <c r="Z22" s="84"/>
      <c r="AA22" s="90">
        <f t="shared" si="17"/>
        <v>0</v>
      </c>
      <c r="AB22" s="15"/>
      <c r="AC22" s="70">
        <f t="shared" si="18"/>
        <v>0</v>
      </c>
      <c r="AD22" s="74">
        <f t="shared" si="19"/>
        <v>0</v>
      </c>
      <c r="AE22" s="77">
        <f t="shared" si="20"/>
        <v>0</v>
      </c>
      <c r="AF22" s="78">
        <f t="shared" si="21"/>
        <v>0</v>
      </c>
      <c r="AH22" s="8"/>
    </row>
    <row r="23" spans="1:34" s="4" customFormat="1" ht="12.75" customHeight="1">
      <c r="A23" s="51"/>
      <c r="B23" s="154"/>
      <c r="C23" s="155"/>
      <c r="D23" s="7"/>
      <c r="E23" s="31"/>
      <c r="F23" s="33"/>
      <c r="G23" s="7"/>
      <c r="H23" s="39"/>
      <c r="I23" s="33"/>
      <c r="J23" s="17"/>
      <c r="K23" s="39"/>
      <c r="L23" s="36"/>
      <c r="M23" s="19"/>
      <c r="N23" s="9"/>
      <c r="O23" s="9"/>
      <c r="P23" s="65">
        <f t="shared" si="0"/>
        <v>0</v>
      </c>
      <c r="Q23" s="66">
        <f t="shared" si="1"/>
        <v>0</v>
      </c>
      <c r="R23" s="65">
        <f t="shared" si="11"/>
        <v>0</v>
      </c>
      <c r="S23" s="65">
        <f t="shared" si="2"/>
        <v>0</v>
      </c>
      <c r="T23" s="65">
        <f t="shared" si="3"/>
        <v>0</v>
      </c>
      <c r="U23" s="9"/>
      <c r="V23" s="9"/>
      <c r="W23" s="70">
        <f t="shared" si="4"/>
        <v>0</v>
      </c>
      <c r="X23" s="22"/>
      <c r="Y23" s="72">
        <f t="shared" si="5"/>
        <v>0</v>
      </c>
      <c r="Z23" s="84"/>
      <c r="AA23" s="90">
        <f t="shared" si="17"/>
        <v>0</v>
      </c>
      <c r="AB23" s="15"/>
      <c r="AC23" s="70">
        <f t="shared" si="18"/>
        <v>0</v>
      </c>
      <c r="AD23" s="74">
        <f t="shared" si="19"/>
        <v>0</v>
      </c>
      <c r="AE23" s="77">
        <f t="shared" si="20"/>
        <v>0</v>
      </c>
      <c r="AF23" s="78">
        <f t="shared" si="10"/>
        <v>0</v>
      </c>
      <c r="AH23" s="8"/>
    </row>
    <row r="24" spans="1:35" s="8" customFormat="1" ht="15">
      <c r="A24" s="52"/>
      <c r="B24" s="161"/>
      <c r="C24" s="162"/>
      <c r="D24" s="7"/>
      <c r="E24" s="31"/>
      <c r="F24" s="34"/>
      <c r="G24" s="29"/>
      <c r="H24" s="40"/>
      <c r="I24" s="34"/>
      <c r="J24" s="16"/>
      <c r="K24" s="40"/>
      <c r="L24" s="37"/>
      <c r="M24" s="19"/>
      <c r="N24" s="9"/>
      <c r="O24" s="9"/>
      <c r="P24" s="65">
        <f t="shared" si="0"/>
        <v>0</v>
      </c>
      <c r="Q24" s="66">
        <f t="shared" si="1"/>
        <v>0</v>
      </c>
      <c r="R24" s="65">
        <f t="shared" si="11"/>
        <v>0</v>
      </c>
      <c r="S24" s="65">
        <f t="shared" si="2"/>
        <v>0</v>
      </c>
      <c r="T24" s="65">
        <f t="shared" si="3"/>
        <v>0</v>
      </c>
      <c r="U24" s="9"/>
      <c r="V24" s="9"/>
      <c r="W24" s="70">
        <f t="shared" si="4"/>
        <v>0</v>
      </c>
      <c r="X24" s="22"/>
      <c r="Y24" s="72">
        <f t="shared" si="5"/>
        <v>0</v>
      </c>
      <c r="Z24" s="84"/>
      <c r="AA24" s="90">
        <f t="shared" si="17"/>
        <v>0</v>
      </c>
      <c r="AB24" s="15"/>
      <c r="AC24" s="70">
        <f t="shared" si="18"/>
        <v>0</v>
      </c>
      <c r="AD24" s="74">
        <f t="shared" si="19"/>
        <v>0</v>
      </c>
      <c r="AE24" s="77">
        <f t="shared" si="20"/>
        <v>0</v>
      </c>
      <c r="AF24" s="78">
        <f t="shared" si="10"/>
        <v>0</v>
      </c>
      <c r="AI24" s="4"/>
    </row>
    <row r="25" spans="1:35" s="8" customFormat="1" ht="15">
      <c r="A25" s="52"/>
      <c r="B25" s="161"/>
      <c r="C25" s="162"/>
      <c r="D25" s="7"/>
      <c r="E25" s="31"/>
      <c r="F25" s="34"/>
      <c r="G25" s="29"/>
      <c r="H25" s="40"/>
      <c r="I25" s="34"/>
      <c r="J25" s="16"/>
      <c r="K25" s="40"/>
      <c r="L25" s="37"/>
      <c r="M25" s="19"/>
      <c r="N25" s="9"/>
      <c r="O25" s="9"/>
      <c r="P25" s="65">
        <f t="shared" si="0"/>
        <v>0</v>
      </c>
      <c r="Q25" s="66">
        <f t="shared" si="1"/>
        <v>0</v>
      </c>
      <c r="R25" s="65">
        <f t="shared" si="11"/>
        <v>0</v>
      </c>
      <c r="S25" s="65">
        <f t="shared" si="2"/>
        <v>0</v>
      </c>
      <c r="T25" s="65">
        <f t="shared" si="3"/>
        <v>0</v>
      </c>
      <c r="U25" s="9"/>
      <c r="V25" s="9"/>
      <c r="W25" s="70">
        <f t="shared" si="4"/>
        <v>0</v>
      </c>
      <c r="X25" s="22"/>
      <c r="Y25" s="72">
        <f t="shared" si="5"/>
        <v>0</v>
      </c>
      <c r="Z25" s="84"/>
      <c r="AA25" s="90">
        <f t="shared" si="17"/>
        <v>0</v>
      </c>
      <c r="AB25" s="15"/>
      <c r="AC25" s="70">
        <f t="shared" si="18"/>
        <v>0</v>
      </c>
      <c r="AD25" s="74">
        <f t="shared" si="19"/>
        <v>0</v>
      </c>
      <c r="AE25" s="77">
        <f t="shared" si="20"/>
        <v>0</v>
      </c>
      <c r="AF25" s="78">
        <f t="shared" si="10"/>
        <v>0</v>
      </c>
      <c r="AI25" s="4"/>
    </row>
    <row r="26" spans="1:34" s="4" customFormat="1" ht="15">
      <c r="A26" s="51"/>
      <c r="B26" s="154"/>
      <c r="C26" s="155"/>
      <c r="D26" s="7"/>
      <c r="E26" s="31"/>
      <c r="F26" s="33"/>
      <c r="G26" s="7"/>
      <c r="H26" s="39"/>
      <c r="I26" s="33"/>
      <c r="J26" s="17"/>
      <c r="K26" s="39"/>
      <c r="L26" s="36"/>
      <c r="M26" s="19"/>
      <c r="N26" s="9"/>
      <c r="O26" s="9"/>
      <c r="P26" s="65">
        <f t="shared" si="0"/>
        <v>0</v>
      </c>
      <c r="Q26" s="66">
        <f t="shared" si="1"/>
        <v>0</v>
      </c>
      <c r="R26" s="65">
        <f t="shared" si="11"/>
        <v>0</v>
      </c>
      <c r="S26" s="65">
        <f t="shared" si="2"/>
        <v>0</v>
      </c>
      <c r="T26" s="65">
        <f t="shared" si="3"/>
        <v>0</v>
      </c>
      <c r="U26" s="9"/>
      <c r="V26" s="9"/>
      <c r="W26" s="70">
        <f t="shared" si="4"/>
        <v>0</v>
      </c>
      <c r="X26" s="22"/>
      <c r="Y26" s="72">
        <f t="shared" si="5"/>
        <v>0</v>
      </c>
      <c r="Z26" s="84"/>
      <c r="AA26" s="90">
        <f t="shared" si="17"/>
        <v>0</v>
      </c>
      <c r="AB26" s="15"/>
      <c r="AC26" s="70">
        <f t="shared" si="18"/>
        <v>0</v>
      </c>
      <c r="AD26" s="74">
        <f t="shared" si="19"/>
        <v>0</v>
      </c>
      <c r="AE26" s="77">
        <f t="shared" si="20"/>
        <v>0</v>
      </c>
      <c r="AF26" s="78">
        <f t="shared" si="10"/>
        <v>0</v>
      </c>
      <c r="AH26" s="8"/>
    </row>
    <row r="27" spans="1:34" s="4" customFormat="1" ht="15">
      <c r="A27" s="51"/>
      <c r="B27" s="154"/>
      <c r="C27" s="155"/>
      <c r="D27" s="7"/>
      <c r="E27" s="31"/>
      <c r="F27" s="33"/>
      <c r="G27" s="7"/>
      <c r="H27" s="39"/>
      <c r="I27" s="33"/>
      <c r="J27" s="17"/>
      <c r="K27" s="39"/>
      <c r="L27" s="36"/>
      <c r="M27" s="19"/>
      <c r="N27" s="9"/>
      <c r="O27" s="9"/>
      <c r="P27" s="65">
        <f>IF(O27&gt;=M27*0.1,N27+M27*0.1,N27+O27)</f>
        <v>0</v>
      </c>
      <c r="Q27" s="66">
        <f t="shared" si="1"/>
        <v>0</v>
      </c>
      <c r="R27" s="65">
        <f>P27*Q27/100</f>
        <v>0</v>
      </c>
      <c r="S27" s="65">
        <f t="shared" si="2"/>
        <v>0</v>
      </c>
      <c r="T27" s="65">
        <f t="shared" si="3"/>
        <v>0</v>
      </c>
      <c r="U27" s="9"/>
      <c r="V27" s="9"/>
      <c r="W27" s="70">
        <f t="shared" si="4"/>
        <v>0</v>
      </c>
      <c r="X27" s="22"/>
      <c r="Y27" s="72">
        <f t="shared" si="5"/>
        <v>0</v>
      </c>
      <c r="Z27" s="84"/>
      <c r="AA27" s="90">
        <f t="shared" si="17"/>
        <v>0</v>
      </c>
      <c r="AB27" s="15"/>
      <c r="AC27" s="70">
        <f t="shared" si="18"/>
        <v>0</v>
      </c>
      <c r="AD27" s="74">
        <f t="shared" si="19"/>
        <v>0</v>
      </c>
      <c r="AE27" s="77">
        <f t="shared" si="20"/>
        <v>0</v>
      </c>
      <c r="AF27" s="78">
        <f t="shared" si="10"/>
        <v>0</v>
      </c>
      <c r="AH27" s="8"/>
    </row>
    <row r="28" spans="1:34" s="4" customFormat="1" ht="15.75" thickBot="1">
      <c r="A28" s="51"/>
      <c r="B28" s="154"/>
      <c r="C28" s="155"/>
      <c r="D28" s="7"/>
      <c r="E28" s="31"/>
      <c r="F28" s="33"/>
      <c r="G28" s="7"/>
      <c r="H28" s="39"/>
      <c r="I28" s="33"/>
      <c r="J28" s="17"/>
      <c r="K28" s="39"/>
      <c r="L28" s="36"/>
      <c r="M28" s="19"/>
      <c r="N28" s="9"/>
      <c r="O28" s="9"/>
      <c r="P28" s="65">
        <f>IF(O28&gt;=M28*0.1,N28+M28*0.1,N28+O28)</f>
        <v>0</v>
      </c>
      <c r="Q28" s="66">
        <f t="shared" si="1"/>
        <v>0</v>
      </c>
      <c r="R28" s="65">
        <f>P28*Q28/100</f>
        <v>0</v>
      </c>
      <c r="S28" s="65">
        <f t="shared" si="2"/>
        <v>0</v>
      </c>
      <c r="T28" s="65">
        <f>IF(R28&gt;=S28,S28,R28)</f>
        <v>0</v>
      </c>
      <c r="U28" s="9"/>
      <c r="V28" s="9"/>
      <c r="W28" s="70">
        <f t="shared" si="4"/>
        <v>0</v>
      </c>
      <c r="X28" s="22"/>
      <c r="Y28" s="72">
        <f t="shared" si="5"/>
        <v>0</v>
      </c>
      <c r="Z28" s="84"/>
      <c r="AA28" s="90">
        <f t="shared" si="17"/>
        <v>0</v>
      </c>
      <c r="AB28" s="15"/>
      <c r="AC28" s="70">
        <f t="shared" si="18"/>
        <v>0</v>
      </c>
      <c r="AD28" s="74">
        <f t="shared" si="19"/>
        <v>0</v>
      </c>
      <c r="AE28" s="77">
        <f t="shared" si="20"/>
        <v>0</v>
      </c>
      <c r="AF28" s="78">
        <f t="shared" si="10"/>
        <v>0</v>
      </c>
      <c r="AH28" s="8"/>
    </row>
    <row r="29" spans="1:35" s="8" customFormat="1" ht="15.75" thickBot="1">
      <c r="A29" s="158" t="s">
        <v>73</v>
      </c>
      <c r="B29" s="159"/>
      <c r="C29" s="159"/>
      <c r="D29" s="159"/>
      <c r="E29" s="159"/>
      <c r="F29" s="159"/>
      <c r="G29" s="159"/>
      <c r="H29" s="159"/>
      <c r="I29" s="159"/>
      <c r="J29" s="159"/>
      <c r="K29" s="159"/>
      <c r="L29" s="159"/>
      <c r="M29" s="159"/>
      <c r="N29" s="159"/>
      <c r="O29" s="159"/>
      <c r="P29" s="159"/>
      <c r="Q29" s="159"/>
      <c r="R29" s="159"/>
      <c r="S29" s="159"/>
      <c r="T29" s="159"/>
      <c r="U29" s="159"/>
      <c r="V29" s="159"/>
      <c r="W29" s="159"/>
      <c r="X29" s="160"/>
      <c r="Y29" s="61">
        <f>SUM(Y17:Y28)</f>
        <v>0</v>
      </c>
      <c r="Z29" s="57"/>
      <c r="AA29" s="61">
        <f>SUM(AA17:AA28)</f>
        <v>0</v>
      </c>
      <c r="AB29" s="58"/>
      <c r="AC29" s="61">
        <f>SUM(AC17:AC28)</f>
        <v>0</v>
      </c>
      <c r="AD29" s="59">
        <f>SUM(AD17:AD28)</f>
        <v>0</v>
      </c>
      <c r="AE29" s="59">
        <f>SUM(AE17:AE28)</f>
        <v>0</v>
      </c>
      <c r="AF29" s="59">
        <f>SUM(AF17:AF28)</f>
        <v>0</v>
      </c>
      <c r="AI29" s="4"/>
    </row>
    <row r="30" spans="1:32" ht="39" customHeight="1" thickBot="1">
      <c r="A30" s="48"/>
      <c r="B30" s="11"/>
      <c r="C30" s="11"/>
      <c r="D30" s="11"/>
      <c r="E30" s="11"/>
      <c r="F30" s="11"/>
      <c r="G30" s="11"/>
      <c r="H30" s="11"/>
      <c r="I30" s="11"/>
      <c r="J30" s="11"/>
      <c r="K30" s="11"/>
      <c r="L30" s="11"/>
      <c r="M30" s="163" t="s">
        <v>16</v>
      </c>
      <c r="N30" s="164"/>
      <c r="O30" s="164"/>
      <c r="P30" s="164"/>
      <c r="Q30" s="164"/>
      <c r="R30" s="164"/>
      <c r="S30" s="164"/>
      <c r="T30" s="164"/>
      <c r="U30" s="164"/>
      <c r="V30" s="164"/>
      <c r="W30" s="164"/>
      <c r="X30" s="164"/>
      <c r="Y30" s="81">
        <f>Y16+Y29</f>
        <v>0</v>
      </c>
      <c r="Z30" s="60"/>
      <c r="AA30" s="81">
        <f>AA16+AA29</f>
        <v>0</v>
      </c>
      <c r="AB30" s="60"/>
      <c r="AC30" s="81">
        <f>AC16+AC29</f>
        <v>0</v>
      </c>
      <c r="AD30" s="82">
        <f>AD16+AD29</f>
        <v>0</v>
      </c>
      <c r="AE30" s="82">
        <f>AE16+AE29</f>
        <v>0</v>
      </c>
      <c r="AF30" s="82">
        <f>AF16+AF29</f>
        <v>0</v>
      </c>
    </row>
    <row r="31" spans="1:30" ht="31.5" customHeight="1" thickBot="1">
      <c r="A31" s="4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1:30" ht="53.25" customHeight="1">
      <c r="A32" s="165" t="s">
        <v>80</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7"/>
    </row>
    <row r="33" spans="1:30" ht="21" customHeight="1">
      <c r="A33" s="168" t="s">
        <v>18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70"/>
    </row>
    <row r="34" spans="1:30" ht="21.75" customHeight="1">
      <c r="A34" s="171" t="s">
        <v>67</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3"/>
    </row>
    <row r="35" spans="1:30" ht="21.75" customHeight="1">
      <c r="A35" s="174" t="s">
        <v>42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6"/>
    </row>
    <row r="36" spans="1:30" ht="16.5" customHeight="1">
      <c r="A36" s="177" t="s">
        <v>19</v>
      </c>
      <c r="B36" s="178"/>
      <c r="C36" s="179" t="s">
        <v>74</v>
      </c>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80"/>
    </row>
    <row r="37" spans="1:30" ht="16.5" customHeight="1">
      <c r="A37" s="177" t="s">
        <v>20</v>
      </c>
      <c r="B37" s="178"/>
      <c r="C37" s="179" t="s">
        <v>75</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80"/>
    </row>
    <row r="38" spans="1:30" ht="16.5" customHeight="1">
      <c r="A38" s="177" t="s">
        <v>21</v>
      </c>
      <c r="B38" s="178"/>
      <c r="C38" s="179" t="s">
        <v>76</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80"/>
    </row>
    <row r="39" spans="1:30" ht="16.5" customHeight="1">
      <c r="A39" s="177" t="s">
        <v>22</v>
      </c>
      <c r="B39" s="178"/>
      <c r="C39" s="179" t="s">
        <v>77</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80"/>
    </row>
    <row r="40" spans="1:30" ht="16.5" customHeight="1">
      <c r="A40" s="177" t="s">
        <v>23</v>
      </c>
      <c r="B40" s="178"/>
      <c r="C40" s="179" t="s">
        <v>78</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80"/>
    </row>
    <row r="41" spans="1:30" ht="16.5" customHeight="1">
      <c r="A41" s="177" t="s">
        <v>24</v>
      </c>
      <c r="B41" s="178"/>
      <c r="C41" s="179" t="s">
        <v>79</v>
      </c>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80"/>
    </row>
    <row r="42" spans="1:30" ht="16.5" customHeight="1">
      <c r="A42" s="181" t="s">
        <v>25</v>
      </c>
      <c r="B42" s="182"/>
      <c r="C42" s="183" t="s">
        <v>34</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4"/>
    </row>
    <row r="43" spans="1:30" ht="16.5" customHeight="1">
      <c r="A43" s="181" t="s">
        <v>27</v>
      </c>
      <c r="B43" s="182"/>
      <c r="C43" s="183" t="s">
        <v>35</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4"/>
    </row>
    <row r="44" spans="1:30" ht="40.5" customHeight="1">
      <c r="A44" s="185" t="s">
        <v>43</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4"/>
    </row>
    <row r="45" spans="1:30" ht="28.5" customHeight="1">
      <c r="A45" s="174" t="s">
        <v>44</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6"/>
    </row>
    <row r="46" spans="1:30" ht="18" customHeight="1">
      <c r="A46" s="174" t="s">
        <v>45</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6"/>
    </row>
    <row r="47" spans="1:30" ht="19.5" customHeight="1">
      <c r="A47" s="189" t="s">
        <v>46</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1"/>
    </row>
    <row r="48" spans="1:30" ht="21.75" customHeight="1">
      <c r="A48" s="174" t="s">
        <v>47</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6"/>
    </row>
    <row r="49" spans="1:30" ht="21.75" customHeight="1">
      <c r="A49" s="174" t="s">
        <v>48</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6"/>
    </row>
    <row r="50" spans="1:30" ht="27.75" customHeight="1">
      <c r="A50" s="174" t="s">
        <v>49</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6"/>
    </row>
    <row r="51" spans="1:30" ht="24.75" customHeight="1">
      <c r="A51" s="171" t="s">
        <v>50</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3"/>
    </row>
    <row r="52" spans="1:30" ht="24.75" customHeight="1" thickBot="1">
      <c r="A52" s="186" t="s">
        <v>66</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8"/>
    </row>
    <row r="53" spans="2:30" ht="12.7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0" ht="12.7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0" ht="12.7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0" ht="12.7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0" ht="12.7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0" ht="12.75">
      <c r="B58" s="13"/>
      <c r="C58" s="13"/>
      <c r="D58" s="13"/>
      <c r="E58" s="13"/>
      <c r="F58" s="13"/>
      <c r="G58" s="13"/>
      <c r="H58" s="13"/>
      <c r="I58" s="13"/>
      <c r="J58" s="13"/>
      <c r="K58" s="13"/>
      <c r="L58" s="13"/>
      <c r="M58" s="13"/>
      <c r="N58" s="13"/>
      <c r="O58" s="13"/>
      <c r="P58" s="13"/>
      <c r="Q58" s="14"/>
      <c r="R58" s="14"/>
      <c r="S58" s="14"/>
      <c r="T58" s="13"/>
      <c r="U58" s="13"/>
      <c r="V58" s="13"/>
      <c r="W58" s="13"/>
      <c r="X58" s="13"/>
      <c r="Y58" s="13"/>
      <c r="Z58" s="13"/>
      <c r="AA58" s="13"/>
      <c r="AB58" s="13"/>
      <c r="AC58" s="13"/>
      <c r="AD58" s="13"/>
    </row>
    <row r="59" spans="2:30" ht="12.75">
      <c r="B59" s="13"/>
      <c r="C59" s="13"/>
      <c r="D59" s="13"/>
      <c r="E59" s="13"/>
      <c r="F59" s="13"/>
      <c r="G59" s="13"/>
      <c r="H59" s="13"/>
      <c r="I59" s="13"/>
      <c r="J59" s="13"/>
      <c r="K59" s="13"/>
      <c r="L59" s="13"/>
      <c r="M59" s="13"/>
      <c r="N59" s="13"/>
      <c r="O59" s="13"/>
      <c r="P59" s="13"/>
      <c r="Q59" s="14"/>
      <c r="R59" s="14"/>
      <c r="S59" s="14"/>
      <c r="T59" s="13"/>
      <c r="U59" s="13"/>
      <c r="V59" s="13"/>
      <c r="W59" s="13"/>
      <c r="X59" s="13"/>
      <c r="Y59" s="13"/>
      <c r="Z59" s="13"/>
      <c r="AA59" s="13"/>
      <c r="AB59" s="13"/>
      <c r="AC59" s="13"/>
      <c r="AD59" s="13"/>
    </row>
    <row r="60" spans="2:30" ht="12.75">
      <c r="B60" s="13"/>
      <c r="C60" s="13"/>
      <c r="D60" s="13"/>
      <c r="E60" s="13"/>
      <c r="F60" s="13"/>
      <c r="G60" s="13"/>
      <c r="H60" s="13"/>
      <c r="I60" s="13"/>
      <c r="J60" s="13"/>
      <c r="K60" s="13"/>
      <c r="L60" s="13"/>
      <c r="M60" s="13"/>
      <c r="N60" s="13"/>
      <c r="O60" s="13"/>
      <c r="P60" s="13"/>
      <c r="Q60" s="14"/>
      <c r="R60" s="14"/>
      <c r="S60" s="14"/>
      <c r="T60" s="13"/>
      <c r="U60" s="13"/>
      <c r="V60" s="13"/>
      <c r="W60" s="13"/>
      <c r="X60" s="13"/>
      <c r="Y60" s="13"/>
      <c r="Z60" s="13"/>
      <c r="AA60" s="13"/>
      <c r="AB60" s="13"/>
      <c r="AC60" s="13"/>
      <c r="AD60" s="13"/>
    </row>
    <row r="61" ht="12.75">
      <c r="B61" s="13"/>
    </row>
    <row r="62" ht="12.75">
      <c r="B62" s="13"/>
    </row>
  </sheetData>
  <sheetProtection selectLockedCells="1" selectUnlockedCells="1"/>
  <mergeCells count="89">
    <mergeCell ref="A52:AD52"/>
    <mergeCell ref="A46:AD46"/>
    <mergeCell ref="A47:AD47"/>
    <mergeCell ref="A48:AD48"/>
    <mergeCell ref="A49:AD49"/>
    <mergeCell ref="A50:AD50"/>
    <mergeCell ref="A51:AD51"/>
    <mergeCell ref="A42:B42"/>
    <mergeCell ref="C42:AD42"/>
    <mergeCell ref="A43:B43"/>
    <mergeCell ref="C43:AD43"/>
    <mergeCell ref="A44:AD44"/>
    <mergeCell ref="A45:AD45"/>
    <mergeCell ref="A39:B39"/>
    <mergeCell ref="C39:AD39"/>
    <mergeCell ref="A40:B40"/>
    <mergeCell ref="C40:AD40"/>
    <mergeCell ref="A41:B41"/>
    <mergeCell ref="C41:AD41"/>
    <mergeCell ref="A36:B36"/>
    <mergeCell ref="C36:AD36"/>
    <mergeCell ref="A37:B37"/>
    <mergeCell ref="C37:AD37"/>
    <mergeCell ref="A38:B38"/>
    <mergeCell ref="C38:AD38"/>
    <mergeCell ref="A29:X29"/>
    <mergeCell ref="M30:X30"/>
    <mergeCell ref="A32:AD32"/>
    <mergeCell ref="A33:AD33"/>
    <mergeCell ref="A34:AD34"/>
    <mergeCell ref="A35:AD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A16:X16"/>
    <mergeCell ref="AA8:AA9"/>
    <mergeCell ref="AB8:AB9"/>
    <mergeCell ref="AC8:AC9"/>
    <mergeCell ref="AE8:AE9"/>
    <mergeCell ref="AF8:AF9"/>
    <mergeCell ref="B10:C10"/>
    <mergeCell ref="U8:U9"/>
    <mergeCell ref="V8:V9"/>
    <mergeCell ref="W8:W9"/>
    <mergeCell ref="X8:X9"/>
    <mergeCell ref="Y8:Y9"/>
    <mergeCell ref="Z8:Z9"/>
    <mergeCell ref="O8:O9"/>
    <mergeCell ref="P8:P9"/>
    <mergeCell ref="Q8:Q9"/>
    <mergeCell ref="R8:R9"/>
    <mergeCell ref="S8:S9"/>
    <mergeCell ref="T8:T9"/>
    <mergeCell ref="E8:E9"/>
    <mergeCell ref="F8:H8"/>
    <mergeCell ref="I8:K8"/>
    <mergeCell ref="L8:L9"/>
    <mergeCell ref="M8:M9"/>
    <mergeCell ref="N8:N9"/>
    <mergeCell ref="A6:AD6"/>
    <mergeCell ref="B7:E7"/>
    <mergeCell ref="F7:L7"/>
    <mergeCell ref="M7:Y7"/>
    <mergeCell ref="Z7:AA7"/>
    <mergeCell ref="AB7:AC7"/>
    <mergeCell ref="AD7:AD9"/>
    <mergeCell ref="A8:A9"/>
    <mergeCell ref="B8:C9"/>
    <mergeCell ref="D8:D9"/>
    <mergeCell ref="A1:AD1"/>
    <mergeCell ref="A2:AD2"/>
    <mergeCell ref="A3:AD3"/>
    <mergeCell ref="A4:AD4"/>
    <mergeCell ref="A5:P5"/>
    <mergeCell ref="Q5:AD5"/>
  </mergeCells>
  <printOptions horizontalCentered="1" verticalCentered="1"/>
  <pageMargins left="0.07874015748031496" right="0.07874015748031496" top="0" bottom="0" header="0.5118110236220472" footer="0.5118110236220472"/>
  <pageSetup firstPageNumber="1" useFirstPageNumber="1" fitToHeight="1" fitToWidth="1" horizontalDpi="600" verticalDpi="600" orientation="landscape" paperSize="8" scale="52" r:id="rId1"/>
  <headerFooter alignWithMargins="0">
    <oddHeader>&amp;R&amp;"Arial,Grassetto Corsivo"&amp;16MODULO ER/P DETTAGLIATO</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I62"/>
  <sheetViews>
    <sheetView zoomScaleSheetLayoutView="100" zoomScalePageLayoutView="0" workbookViewId="0" topLeftCell="O9">
      <selection activeCell="M30" sqref="M30:AF30"/>
    </sheetView>
  </sheetViews>
  <sheetFormatPr defaultColWidth="11.57421875" defaultRowHeight="12.75"/>
  <cols>
    <col min="1" max="1" width="7.8515625" style="0" customWidth="1"/>
    <col min="2" max="2" width="10.8515625" style="0" customWidth="1"/>
    <col min="3" max="3" width="16.421875" style="0" customWidth="1"/>
    <col min="4" max="4" width="18.7109375" style="0" customWidth="1"/>
    <col min="5" max="5" width="16.7109375" style="0" customWidth="1"/>
    <col min="6" max="8" width="9.8515625" style="0" customWidth="1"/>
    <col min="9" max="11" width="12.7109375" style="0" customWidth="1"/>
    <col min="12" max="12" width="11.00390625" style="0" customWidth="1"/>
    <col min="13" max="14" width="11.140625" style="0" customWidth="1"/>
    <col min="15" max="15" width="13.57421875" style="0" customWidth="1"/>
    <col min="16" max="16" width="12.7109375" style="0" customWidth="1"/>
    <col min="17" max="17" width="11.421875" style="1" customWidth="1"/>
    <col min="18" max="18" width="13.140625" style="1" customWidth="1"/>
    <col min="19" max="19" width="11.00390625" style="1" customWidth="1"/>
    <col min="20" max="20" width="11.7109375" style="0" customWidth="1"/>
    <col min="21" max="21" width="10.8515625" style="0" customWidth="1"/>
    <col min="22" max="22" width="10.28125" style="0" customWidth="1"/>
    <col min="23" max="23" width="12.28125" style="0" customWidth="1"/>
    <col min="24" max="24" width="13.421875" style="0" customWidth="1"/>
    <col min="25" max="25" width="14.00390625" style="0" customWidth="1"/>
    <col min="26" max="26" width="12.7109375" style="0" customWidth="1"/>
    <col min="27" max="27" width="11.421875" style="0" customWidth="1"/>
    <col min="28" max="28" width="11.140625" style="0" customWidth="1"/>
    <col min="29" max="29" width="11.8515625" style="0" customWidth="1"/>
    <col min="30" max="30" width="15.7109375" style="0" customWidth="1"/>
    <col min="31" max="32" width="15.00390625" style="0" customWidth="1"/>
  </cols>
  <sheetData>
    <row r="1" spans="1:30" s="2" customFormat="1" ht="33" customHeight="1">
      <c r="A1" s="91" t="s">
        <v>32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3"/>
    </row>
    <row r="2" spans="1:30" s="2" customFormat="1" ht="24.75" customHeight="1">
      <c r="A2" s="94" t="s">
        <v>33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6"/>
    </row>
    <row r="3" spans="1:30" s="2" customFormat="1" ht="24.75" customHeight="1">
      <c r="A3" s="97" t="s">
        <v>62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6"/>
    </row>
    <row r="4" spans="1:30" s="2" customFormat="1" ht="24.75" customHeight="1">
      <c r="A4" s="97" t="s">
        <v>39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6"/>
    </row>
    <row r="5" spans="1:30" s="2" customFormat="1" ht="42.75" customHeight="1">
      <c r="A5" s="98" t="s">
        <v>0</v>
      </c>
      <c r="B5" s="99"/>
      <c r="C5" s="99"/>
      <c r="D5" s="99"/>
      <c r="E5" s="99"/>
      <c r="F5" s="99"/>
      <c r="G5" s="99"/>
      <c r="H5" s="99"/>
      <c r="I5" s="99"/>
      <c r="J5" s="99"/>
      <c r="K5" s="99"/>
      <c r="L5" s="99"/>
      <c r="M5" s="99"/>
      <c r="N5" s="99"/>
      <c r="O5" s="99"/>
      <c r="P5" s="99"/>
      <c r="Q5" s="100" t="s">
        <v>1</v>
      </c>
      <c r="R5" s="100"/>
      <c r="S5" s="100"/>
      <c r="T5" s="100"/>
      <c r="U5" s="100"/>
      <c r="V5" s="100"/>
      <c r="W5" s="100"/>
      <c r="X5" s="100"/>
      <c r="Y5" s="100"/>
      <c r="Z5" s="100"/>
      <c r="AA5" s="100"/>
      <c r="AB5" s="100"/>
      <c r="AC5" s="100"/>
      <c r="AD5" s="100"/>
    </row>
    <row r="6" spans="1:30" s="3" customFormat="1" ht="18" customHeight="1" thickBo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3"/>
    </row>
    <row r="7" spans="1:30" s="4" customFormat="1" ht="37.5" customHeight="1" thickBot="1">
      <c r="A7" s="49"/>
      <c r="B7" s="104" t="s">
        <v>65</v>
      </c>
      <c r="C7" s="105"/>
      <c r="D7" s="105"/>
      <c r="E7" s="106"/>
      <c r="F7" s="107" t="s">
        <v>64</v>
      </c>
      <c r="G7" s="108"/>
      <c r="H7" s="108"/>
      <c r="I7" s="108"/>
      <c r="J7" s="108"/>
      <c r="K7" s="108"/>
      <c r="L7" s="109"/>
      <c r="M7" s="110" t="s">
        <v>2</v>
      </c>
      <c r="N7" s="110"/>
      <c r="O7" s="110"/>
      <c r="P7" s="110"/>
      <c r="Q7" s="110"/>
      <c r="R7" s="110"/>
      <c r="S7" s="110"/>
      <c r="T7" s="110"/>
      <c r="U7" s="110"/>
      <c r="V7" s="110"/>
      <c r="W7" s="110"/>
      <c r="X7" s="110"/>
      <c r="Y7" s="110"/>
      <c r="Z7" s="111" t="s">
        <v>3</v>
      </c>
      <c r="AA7" s="111"/>
      <c r="AB7" s="112" t="s">
        <v>4</v>
      </c>
      <c r="AC7" s="113"/>
      <c r="AD7" s="114" t="s">
        <v>36</v>
      </c>
    </row>
    <row r="8" spans="1:32" s="4" customFormat="1" ht="87" customHeight="1">
      <c r="A8" s="117" t="s">
        <v>38</v>
      </c>
      <c r="B8" s="119" t="s">
        <v>5</v>
      </c>
      <c r="C8" s="120"/>
      <c r="D8" s="123" t="s">
        <v>6</v>
      </c>
      <c r="E8" s="125" t="s">
        <v>7</v>
      </c>
      <c r="F8" s="127" t="s">
        <v>70</v>
      </c>
      <c r="G8" s="128"/>
      <c r="H8" s="129"/>
      <c r="I8" s="130" t="s">
        <v>69</v>
      </c>
      <c r="J8" s="131"/>
      <c r="K8" s="132"/>
      <c r="L8" s="133" t="s">
        <v>51</v>
      </c>
      <c r="M8" s="135" t="s">
        <v>9</v>
      </c>
      <c r="N8" s="135" t="s">
        <v>52</v>
      </c>
      <c r="O8" s="135" t="s">
        <v>53</v>
      </c>
      <c r="P8" s="135" t="s">
        <v>54</v>
      </c>
      <c r="Q8" s="141" t="s">
        <v>10</v>
      </c>
      <c r="R8" s="143" t="s">
        <v>11</v>
      </c>
      <c r="S8" s="143" t="s">
        <v>12</v>
      </c>
      <c r="T8" s="143" t="s">
        <v>13</v>
      </c>
      <c r="U8" s="143" t="s">
        <v>55</v>
      </c>
      <c r="V8" s="143" t="s">
        <v>56</v>
      </c>
      <c r="W8" s="143" t="s">
        <v>14</v>
      </c>
      <c r="X8" s="143" t="s">
        <v>37</v>
      </c>
      <c r="Y8" s="137" t="s">
        <v>57</v>
      </c>
      <c r="Z8" s="139" t="s">
        <v>15</v>
      </c>
      <c r="AA8" s="144" t="s">
        <v>58</v>
      </c>
      <c r="AB8" s="133" t="s">
        <v>59</v>
      </c>
      <c r="AC8" s="137" t="s">
        <v>60</v>
      </c>
      <c r="AD8" s="115"/>
      <c r="AE8" s="148" t="s">
        <v>61</v>
      </c>
      <c r="AF8" s="150" t="s">
        <v>71</v>
      </c>
    </row>
    <row r="9" spans="1:32" s="4" customFormat="1" ht="123.75" customHeight="1" thickBot="1">
      <c r="A9" s="118"/>
      <c r="B9" s="121"/>
      <c r="C9" s="122"/>
      <c r="D9" s="124"/>
      <c r="E9" s="126"/>
      <c r="F9" s="43" t="s">
        <v>40</v>
      </c>
      <c r="G9" s="44" t="s">
        <v>8</v>
      </c>
      <c r="H9" s="45" t="s">
        <v>41</v>
      </c>
      <c r="I9" s="43" t="s">
        <v>68</v>
      </c>
      <c r="J9" s="44" t="s">
        <v>8</v>
      </c>
      <c r="K9" s="45" t="s">
        <v>41</v>
      </c>
      <c r="L9" s="134"/>
      <c r="M9" s="136"/>
      <c r="N9" s="136"/>
      <c r="O9" s="136"/>
      <c r="P9" s="136"/>
      <c r="Q9" s="142"/>
      <c r="R9" s="124"/>
      <c r="S9" s="124"/>
      <c r="T9" s="124"/>
      <c r="U9" s="124"/>
      <c r="V9" s="124"/>
      <c r="W9" s="124"/>
      <c r="X9" s="124"/>
      <c r="Y9" s="138"/>
      <c r="Z9" s="140"/>
      <c r="AA9" s="145"/>
      <c r="AB9" s="146"/>
      <c r="AC9" s="147"/>
      <c r="AD9" s="116"/>
      <c r="AE9" s="149"/>
      <c r="AF9" s="151"/>
    </row>
    <row r="10" spans="1:34" s="4" customFormat="1" ht="12.75" customHeight="1">
      <c r="A10" s="50"/>
      <c r="B10" s="152"/>
      <c r="C10" s="153"/>
      <c r="D10" s="5"/>
      <c r="E10" s="30"/>
      <c r="F10" s="41"/>
      <c r="G10" s="42"/>
      <c r="H10" s="47"/>
      <c r="I10" s="41">
        <v>43677</v>
      </c>
      <c r="J10" s="46"/>
      <c r="K10" s="47"/>
      <c r="L10" s="35" t="s">
        <v>26</v>
      </c>
      <c r="M10" s="20">
        <v>100000</v>
      </c>
      <c r="N10" s="10">
        <v>110000</v>
      </c>
      <c r="O10" s="10">
        <v>8000</v>
      </c>
      <c r="P10" s="62">
        <f aca="true" t="shared" si="0" ref="P10:P26">IF(O10&gt;=M10*0.1,N10+M10*0.1,N10+O10)</f>
        <v>118000</v>
      </c>
      <c r="Q10" s="63">
        <f aca="true" t="shared" si="1" ref="Q10:Q28">IF($L10="a",80,IF($L10="b",50,IF($L10="c",80,IF($L10="d",50,IF($L10="e",80,IF($L10="f",50,IF($L10="h",50,0)))))))</f>
        <v>80</v>
      </c>
      <c r="R10" s="64">
        <f>P10*Q10/100</f>
        <v>94400</v>
      </c>
      <c r="S10" s="64">
        <f aca="true" t="shared" si="2" ref="S10:S28">IF($L10="a",150000,IF($L10="b",150000,IF($L10="c",187500,IF($L10="d",150000,IF($L10="e",150000,IF($L10="f",150000,IF($L10="h",150000,0)))))))</f>
        <v>150000</v>
      </c>
      <c r="T10" s="64">
        <f aca="true" t="shared" si="3" ref="T10:T27">IF(R10&gt;=S10,S10,R10)</f>
        <v>94400</v>
      </c>
      <c r="U10" s="6">
        <v>10000</v>
      </c>
      <c r="V10" s="6">
        <v>10000</v>
      </c>
      <c r="W10" s="69">
        <f aca="true" t="shared" si="4" ref="W10:W28">U10+V10</f>
        <v>20000</v>
      </c>
      <c r="X10" s="21">
        <v>3000</v>
      </c>
      <c r="Y10" s="72">
        <f aca="true" t="shared" si="5" ref="Y10:Y28">IF(U10&gt;0,IF((IF(T10+W10&lt;=P10,T10,IF(P10-W10&gt;=0,P10-W10,0)))+W10&lt;P10,IF(X10&gt;=(P10-W10-(IF(T10+W10&lt;=P10,T10,IF(P10-W10&gt;=0,P10-W10,0)))),P10-W10,(IF(T10+W10&lt;=P10,T10,IF(P10-W10&gt;=0,P10-W10,0)))+X10),IF(T10+W10&lt;=P10,T10,IF(P10-W10&gt;=0,P10-W10,0))),IF(T10+W10&lt;=P10,T10,IF(P10-W10&gt;=0,P10-W10,0)))</f>
        <v>97400</v>
      </c>
      <c r="Z10" s="83">
        <v>30000</v>
      </c>
      <c r="AA10" s="87">
        <f aca="true" t="shared" si="6" ref="AA10:AA15">IF(AND(L10&lt;&gt;"c",L10&lt;&gt;"d"),0,IF(Z10&gt;=10000,10000,Z10))</f>
        <v>0</v>
      </c>
      <c r="AB10" s="18"/>
      <c r="AC10" s="70">
        <f aca="true" t="shared" si="7" ref="AC10:AC15">IF(L10="h",0,IF(F10=0,0,IF(F10&gt;DATEVALUE("31/12/2018"),0,IF(AB10&gt;=5000,5000,AB10))))</f>
        <v>0</v>
      </c>
      <c r="AD10" s="74">
        <f aca="true" t="shared" si="8" ref="AD10:AD15">IF(AND(F10="",I10=""),0,IF(AND(F10&lt;=DATEVALUE("31/12/2018"),_xlfn.XOR(I10="",I10&gt;DATEVALUE("31/07/2019"))),IF(AC10+AA10+Y10&gt;=5000,5000,AC10+AA10+Y10),IF(AND(F10="",I10&gt;DATEVALUE("31/07/2019")),0,Y10+AA10+AC10)))</f>
        <v>97400</v>
      </c>
      <c r="AE10" s="75">
        <f aca="true" t="shared" si="9" ref="AE10:AE15">IF(F10=0,0,IF(F10&lt;="31/12/2018",IF((Y10+AC10)&gt;=5000,5000,(Y10+AC10)),0))</f>
        <v>0</v>
      </c>
      <c r="AF10" s="76">
        <f aca="true" t="shared" si="10" ref="AF10:AF28">AD10-AE10</f>
        <v>97400</v>
      </c>
      <c r="AH10" s="8"/>
    </row>
    <row r="11" spans="1:34" s="4" customFormat="1" ht="12.75" customHeight="1">
      <c r="A11" s="51"/>
      <c r="B11" s="154"/>
      <c r="C11" s="155"/>
      <c r="D11" s="7"/>
      <c r="E11" s="31"/>
      <c r="F11" s="33"/>
      <c r="G11" s="7"/>
      <c r="H11" s="39"/>
      <c r="I11" s="33">
        <v>43677</v>
      </c>
      <c r="J11" s="17" t="s">
        <v>28</v>
      </c>
      <c r="K11" s="39">
        <v>43678</v>
      </c>
      <c r="L11" s="36" t="s">
        <v>20</v>
      </c>
      <c r="M11" s="19">
        <v>300000</v>
      </c>
      <c r="N11" s="9">
        <v>330000</v>
      </c>
      <c r="O11" s="9">
        <v>12000</v>
      </c>
      <c r="P11" s="65">
        <f t="shared" si="0"/>
        <v>342000</v>
      </c>
      <c r="Q11" s="66">
        <f t="shared" si="1"/>
        <v>50</v>
      </c>
      <c r="R11" s="65">
        <f aca="true" t="shared" si="11" ref="R11:R26">P11*Q11/100</f>
        <v>171000</v>
      </c>
      <c r="S11" s="65">
        <f t="shared" si="2"/>
        <v>150000</v>
      </c>
      <c r="T11" s="65">
        <f t="shared" si="3"/>
        <v>150000</v>
      </c>
      <c r="U11" s="9">
        <v>200000</v>
      </c>
      <c r="V11" s="9">
        <v>0</v>
      </c>
      <c r="W11" s="70">
        <f t="shared" si="4"/>
        <v>200000</v>
      </c>
      <c r="X11" s="22">
        <v>1000000</v>
      </c>
      <c r="Y11" s="72">
        <f t="shared" si="5"/>
        <v>142000</v>
      </c>
      <c r="Z11" s="84"/>
      <c r="AA11" s="88">
        <f t="shared" si="6"/>
        <v>0</v>
      </c>
      <c r="AB11" s="15">
        <v>4200</v>
      </c>
      <c r="AC11" s="70">
        <f t="shared" si="7"/>
        <v>0</v>
      </c>
      <c r="AD11" s="74">
        <f t="shared" si="8"/>
        <v>142000</v>
      </c>
      <c r="AE11" s="77">
        <f t="shared" si="9"/>
        <v>0</v>
      </c>
      <c r="AF11" s="78">
        <f t="shared" si="10"/>
        <v>142000</v>
      </c>
      <c r="AH11" s="8"/>
    </row>
    <row r="12" spans="1:34" s="4" customFormat="1" ht="12.75" customHeight="1">
      <c r="A12" s="51"/>
      <c r="B12" s="154"/>
      <c r="C12" s="155"/>
      <c r="D12" s="7"/>
      <c r="E12" s="31"/>
      <c r="F12" s="33"/>
      <c r="G12" s="7"/>
      <c r="H12" s="39"/>
      <c r="I12" s="33">
        <v>43677</v>
      </c>
      <c r="J12" s="17">
        <v>879</v>
      </c>
      <c r="K12" s="39">
        <v>43678</v>
      </c>
      <c r="L12" s="36" t="s">
        <v>21</v>
      </c>
      <c r="M12" s="19">
        <v>900000</v>
      </c>
      <c r="N12" s="9">
        <v>990000</v>
      </c>
      <c r="O12" s="9">
        <v>95000</v>
      </c>
      <c r="P12" s="65">
        <f t="shared" si="0"/>
        <v>1080000</v>
      </c>
      <c r="Q12" s="66">
        <f t="shared" si="1"/>
        <v>80</v>
      </c>
      <c r="R12" s="65">
        <f t="shared" si="11"/>
        <v>864000</v>
      </c>
      <c r="S12" s="65">
        <f t="shared" si="2"/>
        <v>187500</v>
      </c>
      <c r="T12" s="65">
        <f t="shared" si="3"/>
        <v>187500</v>
      </c>
      <c r="U12" s="9">
        <v>30000</v>
      </c>
      <c r="V12" s="9">
        <v>20000</v>
      </c>
      <c r="W12" s="70">
        <f t="shared" si="4"/>
        <v>50000</v>
      </c>
      <c r="X12" s="22">
        <v>10000</v>
      </c>
      <c r="Y12" s="72">
        <f t="shared" si="5"/>
        <v>197500</v>
      </c>
      <c r="Z12" s="84">
        <v>7000</v>
      </c>
      <c r="AA12" s="88">
        <f t="shared" si="6"/>
        <v>7000</v>
      </c>
      <c r="AB12" s="15">
        <v>56000</v>
      </c>
      <c r="AC12" s="70">
        <f t="shared" si="7"/>
        <v>0</v>
      </c>
      <c r="AD12" s="74">
        <f t="shared" si="8"/>
        <v>204500</v>
      </c>
      <c r="AE12" s="77">
        <f t="shared" si="9"/>
        <v>0</v>
      </c>
      <c r="AF12" s="78">
        <f t="shared" si="10"/>
        <v>204500</v>
      </c>
      <c r="AH12" s="8"/>
    </row>
    <row r="13" spans="1:34" s="4" customFormat="1" ht="12.75" customHeight="1">
      <c r="A13" s="51"/>
      <c r="B13" s="154"/>
      <c r="C13" s="155"/>
      <c r="D13" s="7"/>
      <c r="E13" s="31"/>
      <c r="F13" s="33"/>
      <c r="G13" s="7"/>
      <c r="H13" s="39"/>
      <c r="I13" s="33">
        <v>43677</v>
      </c>
      <c r="J13" s="17" t="s">
        <v>63</v>
      </c>
      <c r="K13" s="39">
        <v>43677</v>
      </c>
      <c r="L13" s="36" t="s">
        <v>22</v>
      </c>
      <c r="M13" s="19">
        <v>800000</v>
      </c>
      <c r="N13" s="9">
        <v>880000</v>
      </c>
      <c r="O13" s="9">
        <v>50000</v>
      </c>
      <c r="P13" s="65">
        <f t="shared" si="0"/>
        <v>930000</v>
      </c>
      <c r="Q13" s="66">
        <f t="shared" si="1"/>
        <v>50</v>
      </c>
      <c r="R13" s="65">
        <f t="shared" si="11"/>
        <v>465000</v>
      </c>
      <c r="S13" s="65">
        <f t="shared" si="2"/>
        <v>150000</v>
      </c>
      <c r="T13" s="65">
        <f t="shared" si="3"/>
        <v>150000</v>
      </c>
      <c r="U13" s="9">
        <v>850000</v>
      </c>
      <c r="V13" s="9">
        <v>0</v>
      </c>
      <c r="W13" s="70">
        <f t="shared" si="4"/>
        <v>850000</v>
      </c>
      <c r="X13" s="22"/>
      <c r="Y13" s="72">
        <f t="shared" si="5"/>
        <v>80000</v>
      </c>
      <c r="Z13" s="84">
        <v>30000</v>
      </c>
      <c r="AA13" s="88">
        <f t="shared" si="6"/>
        <v>10000</v>
      </c>
      <c r="AB13" s="15"/>
      <c r="AC13" s="70">
        <f t="shared" si="7"/>
        <v>0</v>
      </c>
      <c r="AD13" s="74">
        <f t="shared" si="8"/>
        <v>90000</v>
      </c>
      <c r="AE13" s="77">
        <f t="shared" si="9"/>
        <v>0</v>
      </c>
      <c r="AF13" s="78">
        <f t="shared" si="10"/>
        <v>90000</v>
      </c>
      <c r="AH13" s="8"/>
    </row>
    <row r="14" spans="1:34" s="4" customFormat="1" ht="12.75" customHeight="1">
      <c r="A14" s="51"/>
      <c r="B14" s="154"/>
      <c r="C14" s="155"/>
      <c r="D14" s="7"/>
      <c r="E14" s="31"/>
      <c r="F14" s="33"/>
      <c r="G14" s="7"/>
      <c r="H14" s="39"/>
      <c r="I14" s="33">
        <v>43677</v>
      </c>
      <c r="J14" s="17" t="s">
        <v>31</v>
      </c>
      <c r="K14" s="39">
        <v>43678</v>
      </c>
      <c r="L14" s="36" t="s">
        <v>23</v>
      </c>
      <c r="M14" s="19">
        <v>200000</v>
      </c>
      <c r="N14" s="9">
        <v>220000</v>
      </c>
      <c r="O14" s="9">
        <v>28000</v>
      </c>
      <c r="P14" s="65">
        <f t="shared" si="0"/>
        <v>240000</v>
      </c>
      <c r="Q14" s="66">
        <f t="shared" si="1"/>
        <v>80</v>
      </c>
      <c r="R14" s="65">
        <f t="shared" si="11"/>
        <v>192000</v>
      </c>
      <c r="S14" s="65">
        <f t="shared" si="2"/>
        <v>150000</v>
      </c>
      <c r="T14" s="65">
        <f t="shared" si="3"/>
        <v>150000</v>
      </c>
      <c r="U14" s="9">
        <v>0</v>
      </c>
      <c r="V14" s="9">
        <v>0</v>
      </c>
      <c r="W14" s="70">
        <f t="shared" si="4"/>
        <v>0</v>
      </c>
      <c r="X14" s="22"/>
      <c r="Y14" s="72">
        <f t="shared" si="5"/>
        <v>150000</v>
      </c>
      <c r="Z14" s="84"/>
      <c r="AA14" s="88">
        <f t="shared" si="6"/>
        <v>0</v>
      </c>
      <c r="AB14" s="15">
        <v>4000</v>
      </c>
      <c r="AC14" s="70">
        <f t="shared" si="7"/>
        <v>0</v>
      </c>
      <c r="AD14" s="74">
        <f t="shared" si="8"/>
        <v>150000</v>
      </c>
      <c r="AE14" s="77">
        <f t="shared" si="9"/>
        <v>0</v>
      </c>
      <c r="AF14" s="78">
        <f t="shared" si="10"/>
        <v>150000</v>
      </c>
      <c r="AH14" s="8"/>
    </row>
    <row r="15" spans="1:35" s="8" customFormat="1" ht="15.75" thickBot="1">
      <c r="A15" s="53"/>
      <c r="B15" s="156"/>
      <c r="C15" s="157"/>
      <c r="D15" s="23"/>
      <c r="E15" s="32"/>
      <c r="F15" s="55"/>
      <c r="G15" s="54"/>
      <c r="H15" s="56"/>
      <c r="I15" s="55">
        <v>43676</v>
      </c>
      <c r="J15" s="24">
        <v>888</v>
      </c>
      <c r="K15" s="56">
        <v>43676</v>
      </c>
      <c r="L15" s="38" t="s">
        <v>24</v>
      </c>
      <c r="M15" s="25">
        <v>45000</v>
      </c>
      <c r="N15" s="26">
        <v>49500</v>
      </c>
      <c r="O15" s="26">
        <v>5000</v>
      </c>
      <c r="P15" s="67">
        <f t="shared" si="0"/>
        <v>54000</v>
      </c>
      <c r="Q15" s="68">
        <f t="shared" si="1"/>
        <v>50</v>
      </c>
      <c r="R15" s="67">
        <f t="shared" si="11"/>
        <v>27000</v>
      </c>
      <c r="S15" s="67">
        <f t="shared" si="2"/>
        <v>150000</v>
      </c>
      <c r="T15" s="67">
        <f t="shared" si="3"/>
        <v>27000</v>
      </c>
      <c r="U15" s="26">
        <v>50000</v>
      </c>
      <c r="V15" s="26"/>
      <c r="W15" s="71">
        <f t="shared" si="4"/>
        <v>50000</v>
      </c>
      <c r="X15" s="28"/>
      <c r="Y15" s="73">
        <f t="shared" si="5"/>
        <v>4000</v>
      </c>
      <c r="Z15" s="85"/>
      <c r="AA15" s="89">
        <f t="shared" si="6"/>
        <v>0</v>
      </c>
      <c r="AB15" s="27">
        <v>3000</v>
      </c>
      <c r="AC15" s="70">
        <f t="shared" si="7"/>
        <v>0</v>
      </c>
      <c r="AD15" s="74">
        <f t="shared" si="8"/>
        <v>4000</v>
      </c>
      <c r="AE15" s="79">
        <f t="shared" si="9"/>
        <v>0</v>
      </c>
      <c r="AF15" s="80">
        <f t="shared" si="10"/>
        <v>4000</v>
      </c>
      <c r="AI15" s="4"/>
    </row>
    <row r="16" spans="1:35" s="8" customFormat="1" ht="15.75" thickBot="1">
      <c r="A16" s="158" t="s">
        <v>72</v>
      </c>
      <c r="B16" s="159"/>
      <c r="C16" s="159"/>
      <c r="D16" s="159"/>
      <c r="E16" s="159"/>
      <c r="F16" s="159"/>
      <c r="G16" s="159"/>
      <c r="H16" s="159"/>
      <c r="I16" s="159"/>
      <c r="J16" s="159"/>
      <c r="K16" s="159"/>
      <c r="L16" s="159"/>
      <c r="M16" s="159"/>
      <c r="N16" s="159"/>
      <c r="O16" s="159"/>
      <c r="P16" s="159"/>
      <c r="Q16" s="159"/>
      <c r="R16" s="159"/>
      <c r="S16" s="159"/>
      <c r="T16" s="159"/>
      <c r="U16" s="159"/>
      <c r="V16" s="159"/>
      <c r="W16" s="159"/>
      <c r="X16" s="160"/>
      <c r="Y16" s="61">
        <f>SUM(Y10:Y15)</f>
        <v>670900</v>
      </c>
      <c r="Z16" s="57"/>
      <c r="AA16" s="86">
        <f>SUM(AA10:AA15)</f>
        <v>17000</v>
      </c>
      <c r="AB16" s="58"/>
      <c r="AC16" s="61">
        <f>SUM(AC10:AC15)</f>
        <v>0</v>
      </c>
      <c r="AD16" s="59">
        <f>SUM(AD10:AD15)</f>
        <v>687900</v>
      </c>
      <c r="AE16" s="59">
        <f>SUM(AE10:AE15)</f>
        <v>0</v>
      </c>
      <c r="AF16" s="59">
        <f>SUM(AF10:AF15)</f>
        <v>687900</v>
      </c>
      <c r="AI16" s="4"/>
    </row>
    <row r="17" spans="1:34" s="4" customFormat="1" ht="12.75" customHeight="1">
      <c r="A17" s="51"/>
      <c r="B17" s="154"/>
      <c r="C17" s="155"/>
      <c r="D17" s="7"/>
      <c r="E17" s="31"/>
      <c r="F17" s="33">
        <v>43465</v>
      </c>
      <c r="G17" s="7">
        <v>321</v>
      </c>
      <c r="H17" s="39">
        <v>43466</v>
      </c>
      <c r="I17" s="33"/>
      <c r="J17" s="17"/>
      <c r="K17" s="39"/>
      <c r="L17" s="36" t="s">
        <v>26</v>
      </c>
      <c r="M17" s="19">
        <v>100000</v>
      </c>
      <c r="N17" s="9">
        <v>110000</v>
      </c>
      <c r="O17" s="9">
        <v>8000</v>
      </c>
      <c r="P17" s="65">
        <f aca="true" t="shared" si="12" ref="P17:P22">IF(O17&gt;=M17*0.1,N17+M17*0.1,N17+O17)</f>
        <v>118000</v>
      </c>
      <c r="Q17" s="66">
        <f t="shared" si="1"/>
        <v>80</v>
      </c>
      <c r="R17" s="65">
        <f aca="true" t="shared" si="13" ref="R17:R22">P17*Q17/100</f>
        <v>94400</v>
      </c>
      <c r="S17" s="65">
        <f t="shared" si="2"/>
        <v>150000</v>
      </c>
      <c r="T17" s="65">
        <f aca="true" t="shared" si="14" ref="T17:T22">IF(R17&gt;=S17,S17,R17)</f>
        <v>94400</v>
      </c>
      <c r="U17" s="9">
        <v>10000</v>
      </c>
      <c r="V17" s="9">
        <v>10000</v>
      </c>
      <c r="W17" s="70">
        <f aca="true" t="shared" si="15" ref="W17:W22">U17+V17</f>
        <v>20000</v>
      </c>
      <c r="X17" s="22">
        <v>3000</v>
      </c>
      <c r="Y17" s="72">
        <f aca="true" t="shared" si="16" ref="Y17:Y22">IF(U17&gt;0,IF((IF(T17+W17&lt;=P17,T17,IF(P17-W17&gt;=0,P17-W17,0)))+W17&lt;P17,IF(X17&gt;=(P17-W17-(IF(T17+W17&lt;=P17,T17,IF(P17-W17&gt;=0,P17-W17,0)))),P17-W17,(IF(T17+W17&lt;=P17,T17,IF(P17-W17&gt;=0,P17-W17,0)))+X17),IF(T17+W17&lt;=P17,T17,IF(P17-W17&gt;=0,P17-W17,0))),IF(T17+W17&lt;=P17,T17,IF(P17-W17&gt;=0,P17-W17,0)))</f>
        <v>97400</v>
      </c>
      <c r="Z17" s="84"/>
      <c r="AA17" s="90">
        <f aca="true" t="shared" si="17" ref="AA17:AA28">IF(AND(L17&lt;&gt;"c",L17&lt;&gt;"d"),0,IF(Z17&gt;=10000,10000,Z17))</f>
        <v>0</v>
      </c>
      <c r="AB17" s="15"/>
      <c r="AC17" s="70">
        <f aca="true" t="shared" si="18" ref="AC17:AC28">IF(L17="h",0,IF(F17=0,0,IF(F17&gt;DATEVALUE("31/12/2018"),0,IF(AB17&gt;=5000,5000,AB17))))</f>
        <v>0</v>
      </c>
      <c r="AD17" s="74">
        <f aca="true" t="shared" si="19" ref="AD17:AD28">IF(AND(F17="",I17=""),0,IF(AND(F17&lt;=DATEVALUE("31/12/2018"),_xlfn.XOR(I17="",I17&gt;DATEVALUE("31/07/2019"))),IF(AC17+AA17+Y17&gt;=5000,5000,AC17+AA17+Y17),IF(AND(F17="",I17&gt;DATEVALUE("31/07/2019")),0,Y17+AA17+AC17)))</f>
        <v>5000</v>
      </c>
      <c r="AE17" s="77">
        <f aca="true" t="shared" si="20" ref="AE17:AE28">IF(F17=0,0,IF(F17&lt;="31/12/2018",IF((Y17+AC17)&gt;=5000,5000,(Y17+AC17)),0))</f>
        <v>5000</v>
      </c>
      <c r="AF17" s="78">
        <f aca="true" t="shared" si="21" ref="AF17:AF22">AD17-AE17</f>
        <v>0</v>
      </c>
      <c r="AH17" s="8"/>
    </row>
    <row r="18" spans="1:34" s="4" customFormat="1" ht="12.75" customHeight="1">
      <c r="A18" s="51"/>
      <c r="B18" s="154"/>
      <c r="C18" s="155"/>
      <c r="D18" s="7"/>
      <c r="E18" s="31"/>
      <c r="F18" s="33"/>
      <c r="G18" s="7"/>
      <c r="H18" s="39"/>
      <c r="I18" s="33">
        <v>43677</v>
      </c>
      <c r="J18" s="17" t="s">
        <v>28</v>
      </c>
      <c r="K18" s="39">
        <v>43678</v>
      </c>
      <c r="L18" s="36" t="s">
        <v>20</v>
      </c>
      <c r="M18" s="19">
        <v>300000</v>
      </c>
      <c r="N18" s="9">
        <v>330000</v>
      </c>
      <c r="O18" s="9">
        <v>12000</v>
      </c>
      <c r="P18" s="65">
        <f t="shared" si="12"/>
        <v>342000</v>
      </c>
      <c r="Q18" s="66">
        <f t="shared" si="1"/>
        <v>50</v>
      </c>
      <c r="R18" s="65">
        <f t="shared" si="13"/>
        <v>171000</v>
      </c>
      <c r="S18" s="65">
        <f t="shared" si="2"/>
        <v>150000</v>
      </c>
      <c r="T18" s="65">
        <f t="shared" si="14"/>
        <v>150000</v>
      </c>
      <c r="U18" s="9">
        <v>200000</v>
      </c>
      <c r="V18" s="9">
        <v>0</v>
      </c>
      <c r="W18" s="70">
        <f t="shared" si="15"/>
        <v>200000</v>
      </c>
      <c r="X18" s="22">
        <v>1000000</v>
      </c>
      <c r="Y18" s="72">
        <f t="shared" si="16"/>
        <v>142000</v>
      </c>
      <c r="Z18" s="84"/>
      <c r="AA18" s="90">
        <f t="shared" si="17"/>
        <v>0</v>
      </c>
      <c r="AB18" s="15">
        <v>4200</v>
      </c>
      <c r="AC18" s="70">
        <f t="shared" si="18"/>
        <v>0</v>
      </c>
      <c r="AD18" s="74">
        <f t="shared" si="19"/>
        <v>142000</v>
      </c>
      <c r="AE18" s="77">
        <f t="shared" si="20"/>
        <v>0</v>
      </c>
      <c r="AF18" s="78">
        <f t="shared" si="21"/>
        <v>142000</v>
      </c>
      <c r="AH18" s="8"/>
    </row>
    <row r="19" spans="1:34" s="4" customFormat="1" ht="12.75" customHeight="1">
      <c r="A19" s="51"/>
      <c r="B19" s="154"/>
      <c r="C19" s="155"/>
      <c r="D19" s="7"/>
      <c r="E19" s="31"/>
      <c r="F19" s="33">
        <v>43465</v>
      </c>
      <c r="G19" s="7">
        <v>220</v>
      </c>
      <c r="H19" s="39">
        <v>43449</v>
      </c>
      <c r="I19" s="33">
        <v>43677</v>
      </c>
      <c r="J19" s="17">
        <v>879</v>
      </c>
      <c r="K19" s="39">
        <v>43678</v>
      </c>
      <c r="L19" s="36" t="s">
        <v>21</v>
      </c>
      <c r="M19" s="19">
        <v>900000</v>
      </c>
      <c r="N19" s="9">
        <v>990000</v>
      </c>
      <c r="O19" s="9">
        <v>95000</v>
      </c>
      <c r="P19" s="65">
        <f t="shared" si="12"/>
        <v>1080000</v>
      </c>
      <c r="Q19" s="66">
        <f t="shared" si="1"/>
        <v>80</v>
      </c>
      <c r="R19" s="65">
        <f t="shared" si="13"/>
        <v>864000</v>
      </c>
      <c r="S19" s="65">
        <f t="shared" si="2"/>
        <v>187500</v>
      </c>
      <c r="T19" s="65">
        <f t="shared" si="14"/>
        <v>187500</v>
      </c>
      <c r="U19" s="9">
        <v>30000</v>
      </c>
      <c r="V19" s="9">
        <v>20000</v>
      </c>
      <c r="W19" s="70">
        <f t="shared" si="15"/>
        <v>50000</v>
      </c>
      <c r="X19" s="22"/>
      <c r="Y19" s="72">
        <f t="shared" si="16"/>
        <v>187500</v>
      </c>
      <c r="Z19" s="84">
        <v>7000</v>
      </c>
      <c r="AA19" s="90">
        <f t="shared" si="17"/>
        <v>7000</v>
      </c>
      <c r="AB19" s="15">
        <v>56000</v>
      </c>
      <c r="AC19" s="70">
        <f t="shared" si="18"/>
        <v>5000</v>
      </c>
      <c r="AD19" s="74">
        <f t="shared" si="19"/>
        <v>199500</v>
      </c>
      <c r="AE19" s="77">
        <f t="shared" si="20"/>
        <v>5000</v>
      </c>
      <c r="AF19" s="78">
        <f t="shared" si="21"/>
        <v>194500</v>
      </c>
      <c r="AH19" s="8"/>
    </row>
    <row r="20" spans="1:34" s="4" customFormat="1" ht="12.75" customHeight="1">
      <c r="A20" s="51"/>
      <c r="B20" s="154"/>
      <c r="C20" s="155"/>
      <c r="D20" s="7"/>
      <c r="E20" s="31"/>
      <c r="F20" s="33"/>
      <c r="G20" s="7"/>
      <c r="H20" s="39"/>
      <c r="I20" s="33">
        <v>43677</v>
      </c>
      <c r="J20" s="17" t="s">
        <v>63</v>
      </c>
      <c r="K20" s="39">
        <v>43677</v>
      </c>
      <c r="L20" s="36" t="s">
        <v>22</v>
      </c>
      <c r="M20" s="19">
        <v>800000</v>
      </c>
      <c r="N20" s="9">
        <v>880000</v>
      </c>
      <c r="O20" s="9">
        <v>50000</v>
      </c>
      <c r="P20" s="65">
        <f t="shared" si="12"/>
        <v>930000</v>
      </c>
      <c r="Q20" s="66">
        <f t="shared" si="1"/>
        <v>50</v>
      </c>
      <c r="R20" s="65">
        <f t="shared" si="13"/>
        <v>465000</v>
      </c>
      <c r="S20" s="65">
        <f t="shared" si="2"/>
        <v>150000</v>
      </c>
      <c r="T20" s="65">
        <f t="shared" si="14"/>
        <v>150000</v>
      </c>
      <c r="U20" s="9">
        <v>850000</v>
      </c>
      <c r="V20" s="9">
        <v>0</v>
      </c>
      <c r="W20" s="70">
        <f t="shared" si="15"/>
        <v>850000</v>
      </c>
      <c r="X20" s="22"/>
      <c r="Y20" s="72">
        <f t="shared" si="16"/>
        <v>80000</v>
      </c>
      <c r="Z20" s="84">
        <v>30000</v>
      </c>
      <c r="AA20" s="90">
        <f t="shared" si="17"/>
        <v>10000</v>
      </c>
      <c r="AB20" s="15"/>
      <c r="AC20" s="70">
        <f t="shared" si="18"/>
        <v>0</v>
      </c>
      <c r="AD20" s="74">
        <f t="shared" si="19"/>
        <v>90000</v>
      </c>
      <c r="AE20" s="77">
        <f t="shared" si="20"/>
        <v>0</v>
      </c>
      <c r="AF20" s="78">
        <f t="shared" si="21"/>
        <v>90000</v>
      </c>
      <c r="AH20" s="8"/>
    </row>
    <row r="21" spans="1:34" s="4" customFormat="1" ht="15">
      <c r="A21" s="51"/>
      <c r="B21" s="154"/>
      <c r="C21" s="155"/>
      <c r="D21" s="7"/>
      <c r="E21" s="31"/>
      <c r="F21" s="33"/>
      <c r="G21" s="7"/>
      <c r="H21" s="39"/>
      <c r="I21" s="33">
        <v>43677</v>
      </c>
      <c r="J21" s="17" t="s">
        <v>31</v>
      </c>
      <c r="K21" s="39">
        <v>43678</v>
      </c>
      <c r="L21" s="36" t="s">
        <v>23</v>
      </c>
      <c r="M21" s="19">
        <v>200000</v>
      </c>
      <c r="N21" s="9">
        <v>220000</v>
      </c>
      <c r="O21" s="9">
        <v>28000</v>
      </c>
      <c r="P21" s="65">
        <f t="shared" si="12"/>
        <v>240000</v>
      </c>
      <c r="Q21" s="66">
        <f t="shared" si="1"/>
        <v>80</v>
      </c>
      <c r="R21" s="65">
        <f t="shared" si="13"/>
        <v>192000</v>
      </c>
      <c r="S21" s="65">
        <f t="shared" si="2"/>
        <v>150000</v>
      </c>
      <c r="T21" s="65">
        <f t="shared" si="14"/>
        <v>150000</v>
      </c>
      <c r="U21" s="9">
        <v>0</v>
      </c>
      <c r="V21" s="9">
        <v>0</v>
      </c>
      <c r="W21" s="70">
        <f t="shared" si="15"/>
        <v>0</v>
      </c>
      <c r="X21" s="22"/>
      <c r="Y21" s="72">
        <f t="shared" si="16"/>
        <v>150000</v>
      </c>
      <c r="Z21" s="84"/>
      <c r="AA21" s="90">
        <f t="shared" si="17"/>
        <v>0</v>
      </c>
      <c r="AB21" s="15">
        <v>4000</v>
      </c>
      <c r="AC21" s="70">
        <f t="shared" si="18"/>
        <v>0</v>
      </c>
      <c r="AD21" s="74">
        <f t="shared" si="19"/>
        <v>150000</v>
      </c>
      <c r="AE21" s="77">
        <f t="shared" si="20"/>
        <v>0</v>
      </c>
      <c r="AF21" s="78">
        <f t="shared" si="21"/>
        <v>150000</v>
      </c>
      <c r="AH21" s="8"/>
    </row>
    <row r="22" spans="1:34" s="4" customFormat="1" ht="15">
      <c r="A22" s="51"/>
      <c r="B22" s="154"/>
      <c r="C22" s="155"/>
      <c r="D22" s="7"/>
      <c r="E22" s="31"/>
      <c r="F22" s="33">
        <v>43454</v>
      </c>
      <c r="G22" s="7">
        <v>235</v>
      </c>
      <c r="H22" s="39">
        <v>43454</v>
      </c>
      <c r="I22" s="33">
        <v>43677</v>
      </c>
      <c r="J22" s="17">
        <v>888</v>
      </c>
      <c r="K22" s="39">
        <v>43676</v>
      </c>
      <c r="L22" s="36" t="s">
        <v>24</v>
      </c>
      <c r="M22" s="19">
        <v>45000</v>
      </c>
      <c r="N22" s="9">
        <v>49500</v>
      </c>
      <c r="O22" s="9">
        <v>5000</v>
      </c>
      <c r="P22" s="65">
        <f t="shared" si="12"/>
        <v>54000</v>
      </c>
      <c r="Q22" s="66">
        <f t="shared" si="1"/>
        <v>50</v>
      </c>
      <c r="R22" s="65">
        <f t="shared" si="13"/>
        <v>27000</v>
      </c>
      <c r="S22" s="65">
        <f t="shared" si="2"/>
        <v>150000</v>
      </c>
      <c r="T22" s="65">
        <f t="shared" si="14"/>
        <v>27000</v>
      </c>
      <c r="U22" s="9">
        <v>50000</v>
      </c>
      <c r="V22" s="9"/>
      <c r="W22" s="70">
        <f t="shared" si="15"/>
        <v>50000</v>
      </c>
      <c r="X22" s="22"/>
      <c r="Y22" s="72">
        <f t="shared" si="16"/>
        <v>4000</v>
      </c>
      <c r="Z22" s="84"/>
      <c r="AA22" s="90">
        <f t="shared" si="17"/>
        <v>0</v>
      </c>
      <c r="AB22" s="15">
        <v>3000</v>
      </c>
      <c r="AC22" s="70">
        <f t="shared" si="18"/>
        <v>3000</v>
      </c>
      <c r="AD22" s="74">
        <f t="shared" si="19"/>
        <v>7000</v>
      </c>
      <c r="AE22" s="77">
        <f t="shared" si="20"/>
        <v>5000</v>
      </c>
      <c r="AF22" s="78">
        <f t="shared" si="21"/>
        <v>2000</v>
      </c>
      <c r="AH22" s="8"/>
    </row>
    <row r="23" spans="1:34" s="4" customFormat="1" ht="12.75" customHeight="1">
      <c r="A23" s="51"/>
      <c r="B23" s="154"/>
      <c r="C23" s="155"/>
      <c r="D23" s="7"/>
      <c r="E23" s="31"/>
      <c r="F23" s="33">
        <v>43465</v>
      </c>
      <c r="G23" s="7">
        <v>210</v>
      </c>
      <c r="H23" s="39">
        <v>43449</v>
      </c>
      <c r="I23" s="33"/>
      <c r="J23" s="17"/>
      <c r="K23" s="39"/>
      <c r="L23" s="36" t="s">
        <v>26</v>
      </c>
      <c r="M23" s="19"/>
      <c r="N23" s="9">
        <v>4500</v>
      </c>
      <c r="O23" s="9">
        <v>0</v>
      </c>
      <c r="P23" s="65">
        <f t="shared" si="0"/>
        <v>4500</v>
      </c>
      <c r="Q23" s="66">
        <f t="shared" si="1"/>
        <v>80</v>
      </c>
      <c r="R23" s="65">
        <f t="shared" si="11"/>
        <v>3600</v>
      </c>
      <c r="S23" s="65">
        <f t="shared" si="2"/>
        <v>150000</v>
      </c>
      <c r="T23" s="65">
        <f t="shared" si="3"/>
        <v>3600</v>
      </c>
      <c r="U23" s="9">
        <v>0</v>
      </c>
      <c r="V23" s="9">
        <v>0</v>
      </c>
      <c r="W23" s="70">
        <f t="shared" si="4"/>
        <v>0</v>
      </c>
      <c r="X23" s="22"/>
      <c r="Y23" s="72">
        <f t="shared" si="5"/>
        <v>3600</v>
      </c>
      <c r="Z23" s="84"/>
      <c r="AA23" s="90">
        <f t="shared" si="17"/>
        <v>0</v>
      </c>
      <c r="AB23" s="15">
        <v>1000</v>
      </c>
      <c r="AC23" s="70">
        <f t="shared" si="18"/>
        <v>1000</v>
      </c>
      <c r="AD23" s="74">
        <f t="shared" si="19"/>
        <v>4600</v>
      </c>
      <c r="AE23" s="77">
        <f t="shared" si="20"/>
        <v>4600</v>
      </c>
      <c r="AF23" s="78">
        <f t="shared" si="10"/>
        <v>0</v>
      </c>
      <c r="AH23" s="8"/>
    </row>
    <row r="24" spans="1:35" s="8" customFormat="1" ht="15">
      <c r="A24" s="52"/>
      <c r="B24" s="161"/>
      <c r="C24" s="162"/>
      <c r="D24" s="7"/>
      <c r="E24" s="31"/>
      <c r="F24" s="34"/>
      <c r="G24" s="29"/>
      <c r="H24" s="40"/>
      <c r="I24" s="34">
        <v>43677</v>
      </c>
      <c r="J24" s="16" t="s">
        <v>29</v>
      </c>
      <c r="K24" s="40">
        <v>43678</v>
      </c>
      <c r="L24" s="37" t="s">
        <v>27</v>
      </c>
      <c r="M24" s="19">
        <v>50000</v>
      </c>
      <c r="N24" s="9">
        <v>60000</v>
      </c>
      <c r="O24" s="9">
        <v>6700</v>
      </c>
      <c r="P24" s="65">
        <f t="shared" si="0"/>
        <v>65000</v>
      </c>
      <c r="Q24" s="66">
        <f t="shared" si="1"/>
        <v>50</v>
      </c>
      <c r="R24" s="65">
        <f t="shared" si="11"/>
        <v>32500</v>
      </c>
      <c r="S24" s="65">
        <f t="shared" si="2"/>
        <v>150000</v>
      </c>
      <c r="T24" s="65">
        <f t="shared" si="3"/>
        <v>32500</v>
      </c>
      <c r="U24" s="9">
        <v>40000</v>
      </c>
      <c r="V24" s="9">
        <v>0</v>
      </c>
      <c r="W24" s="70">
        <f t="shared" si="4"/>
        <v>40000</v>
      </c>
      <c r="X24" s="22"/>
      <c r="Y24" s="72">
        <f t="shared" si="5"/>
        <v>25000</v>
      </c>
      <c r="Z24" s="84"/>
      <c r="AA24" s="90">
        <f t="shared" si="17"/>
        <v>0</v>
      </c>
      <c r="AB24" s="15">
        <v>0</v>
      </c>
      <c r="AC24" s="70">
        <f t="shared" si="18"/>
        <v>0</v>
      </c>
      <c r="AD24" s="74">
        <f t="shared" si="19"/>
        <v>25000</v>
      </c>
      <c r="AE24" s="77">
        <f t="shared" si="20"/>
        <v>0</v>
      </c>
      <c r="AF24" s="78">
        <f t="shared" si="10"/>
        <v>25000</v>
      </c>
      <c r="AI24" s="4"/>
    </row>
    <row r="25" spans="1:35" s="8" customFormat="1" ht="15">
      <c r="A25" s="52"/>
      <c r="B25" s="161"/>
      <c r="C25" s="162"/>
      <c r="D25" s="7"/>
      <c r="E25" s="31"/>
      <c r="F25" s="34">
        <v>43454</v>
      </c>
      <c r="G25" s="29">
        <v>237</v>
      </c>
      <c r="H25" s="40">
        <v>43454</v>
      </c>
      <c r="I25" s="34">
        <v>43677</v>
      </c>
      <c r="J25" s="16" t="s">
        <v>30</v>
      </c>
      <c r="K25" s="40">
        <v>43678</v>
      </c>
      <c r="L25" s="37" t="s">
        <v>27</v>
      </c>
      <c r="M25" s="19">
        <v>30000</v>
      </c>
      <c r="N25" s="9">
        <v>38000</v>
      </c>
      <c r="O25" s="9">
        <v>2000</v>
      </c>
      <c r="P25" s="65">
        <f t="shared" si="0"/>
        <v>40000</v>
      </c>
      <c r="Q25" s="66">
        <f t="shared" si="1"/>
        <v>50</v>
      </c>
      <c r="R25" s="65">
        <f t="shared" si="11"/>
        <v>20000</v>
      </c>
      <c r="S25" s="65">
        <f t="shared" si="2"/>
        <v>150000</v>
      </c>
      <c r="T25" s="65">
        <f t="shared" si="3"/>
        <v>20000</v>
      </c>
      <c r="U25" s="9"/>
      <c r="V25" s="9">
        <v>0</v>
      </c>
      <c r="W25" s="70">
        <f t="shared" si="4"/>
        <v>0</v>
      </c>
      <c r="X25" s="22"/>
      <c r="Y25" s="72">
        <f t="shared" si="5"/>
        <v>20000</v>
      </c>
      <c r="Z25" s="84"/>
      <c r="AA25" s="90">
        <f t="shared" si="17"/>
        <v>0</v>
      </c>
      <c r="AB25" s="15">
        <v>0</v>
      </c>
      <c r="AC25" s="70">
        <f t="shared" si="18"/>
        <v>0</v>
      </c>
      <c r="AD25" s="74">
        <f t="shared" si="19"/>
        <v>20000</v>
      </c>
      <c r="AE25" s="77">
        <f t="shared" si="20"/>
        <v>5000</v>
      </c>
      <c r="AF25" s="78">
        <f t="shared" si="10"/>
        <v>15000</v>
      </c>
      <c r="AI25" s="4"/>
    </row>
    <row r="26" spans="1:34" s="4" customFormat="1" ht="15">
      <c r="A26" s="51"/>
      <c r="B26" s="154"/>
      <c r="C26" s="155"/>
      <c r="D26" s="7"/>
      <c r="E26" s="31"/>
      <c r="F26" s="33">
        <v>43465</v>
      </c>
      <c r="G26" s="7">
        <v>240</v>
      </c>
      <c r="H26" s="39">
        <v>43454</v>
      </c>
      <c r="I26" s="33"/>
      <c r="J26" s="17"/>
      <c r="K26" s="39"/>
      <c r="L26" s="36" t="s">
        <v>25</v>
      </c>
      <c r="M26" s="19"/>
      <c r="N26" s="9"/>
      <c r="O26" s="9"/>
      <c r="P26" s="65">
        <f t="shared" si="0"/>
        <v>0</v>
      </c>
      <c r="Q26" s="66">
        <f t="shared" si="1"/>
        <v>0</v>
      </c>
      <c r="R26" s="65">
        <f t="shared" si="11"/>
        <v>0</v>
      </c>
      <c r="S26" s="65">
        <f t="shared" si="2"/>
        <v>0</v>
      </c>
      <c r="T26" s="65">
        <f t="shared" si="3"/>
        <v>0</v>
      </c>
      <c r="U26" s="9"/>
      <c r="V26" s="9"/>
      <c r="W26" s="70">
        <f t="shared" si="4"/>
        <v>0</v>
      </c>
      <c r="X26" s="22"/>
      <c r="Y26" s="72">
        <f t="shared" si="5"/>
        <v>0</v>
      </c>
      <c r="Z26" s="84"/>
      <c r="AA26" s="90">
        <f t="shared" si="17"/>
        <v>0</v>
      </c>
      <c r="AB26" s="15">
        <v>20000</v>
      </c>
      <c r="AC26" s="70">
        <f t="shared" si="18"/>
        <v>5000</v>
      </c>
      <c r="AD26" s="74">
        <f t="shared" si="19"/>
        <v>5000</v>
      </c>
      <c r="AE26" s="77">
        <f t="shared" si="20"/>
        <v>5000</v>
      </c>
      <c r="AF26" s="78">
        <f t="shared" si="10"/>
        <v>0</v>
      </c>
      <c r="AH26" s="8"/>
    </row>
    <row r="27" spans="1:34" s="4" customFormat="1" ht="15">
      <c r="A27" s="51"/>
      <c r="B27" s="154"/>
      <c r="C27" s="155"/>
      <c r="D27" s="7"/>
      <c r="E27" s="31"/>
      <c r="F27" s="33">
        <v>43465</v>
      </c>
      <c r="G27" s="7">
        <v>300</v>
      </c>
      <c r="H27" s="39">
        <v>43466</v>
      </c>
      <c r="I27" s="33"/>
      <c r="J27" s="17"/>
      <c r="K27" s="39"/>
      <c r="L27" s="36" t="s">
        <v>20</v>
      </c>
      <c r="M27" s="19">
        <v>45000</v>
      </c>
      <c r="N27" s="9">
        <v>49500</v>
      </c>
      <c r="O27" s="9">
        <v>0</v>
      </c>
      <c r="P27" s="65">
        <f>IF(O27&gt;=M27*0.1,N27+M27*0.1,N27+O27)</f>
        <v>49500</v>
      </c>
      <c r="Q27" s="66">
        <f t="shared" si="1"/>
        <v>50</v>
      </c>
      <c r="R27" s="65">
        <f>P27*Q27/100</f>
        <v>24750</v>
      </c>
      <c r="S27" s="65">
        <f t="shared" si="2"/>
        <v>150000</v>
      </c>
      <c r="T27" s="65">
        <f t="shared" si="3"/>
        <v>24750</v>
      </c>
      <c r="U27" s="9">
        <v>48000</v>
      </c>
      <c r="V27" s="9"/>
      <c r="W27" s="70">
        <f t="shared" si="4"/>
        <v>48000</v>
      </c>
      <c r="X27" s="22">
        <v>10000</v>
      </c>
      <c r="Y27" s="72">
        <f t="shared" si="5"/>
        <v>1500</v>
      </c>
      <c r="Z27" s="84"/>
      <c r="AA27" s="90">
        <f t="shared" si="17"/>
        <v>0</v>
      </c>
      <c r="AB27" s="15"/>
      <c r="AC27" s="70">
        <f t="shared" si="18"/>
        <v>0</v>
      </c>
      <c r="AD27" s="74">
        <f t="shared" si="19"/>
        <v>1500</v>
      </c>
      <c r="AE27" s="77">
        <f t="shared" si="20"/>
        <v>1500</v>
      </c>
      <c r="AF27" s="78">
        <f t="shared" si="10"/>
        <v>0</v>
      </c>
      <c r="AH27" s="8"/>
    </row>
    <row r="28" spans="1:34" s="4" customFormat="1" ht="15.75" thickBot="1">
      <c r="A28" s="51"/>
      <c r="B28" s="154"/>
      <c r="C28" s="155"/>
      <c r="D28" s="7"/>
      <c r="E28" s="31"/>
      <c r="F28" s="33">
        <v>43465</v>
      </c>
      <c r="G28" s="7">
        <v>301</v>
      </c>
      <c r="H28" s="39">
        <v>43466</v>
      </c>
      <c r="I28" s="33"/>
      <c r="J28" s="17"/>
      <c r="K28" s="39"/>
      <c r="L28" s="36" t="s">
        <v>20</v>
      </c>
      <c r="M28" s="19">
        <v>5000</v>
      </c>
      <c r="N28" s="9">
        <v>5500</v>
      </c>
      <c r="O28" s="9">
        <v>0</v>
      </c>
      <c r="P28" s="65">
        <f>IF(O28&gt;=M28*0.1,N28+M28*0.1,N28+O28)</f>
        <v>5500</v>
      </c>
      <c r="Q28" s="66">
        <f t="shared" si="1"/>
        <v>50</v>
      </c>
      <c r="R28" s="65">
        <f>P28*Q28/100</f>
        <v>2750</v>
      </c>
      <c r="S28" s="65">
        <f t="shared" si="2"/>
        <v>150000</v>
      </c>
      <c r="T28" s="65">
        <f>IF(R28&gt;=S28,S28,R28)</f>
        <v>2750</v>
      </c>
      <c r="U28" s="9">
        <v>2000</v>
      </c>
      <c r="V28" s="9">
        <v>0</v>
      </c>
      <c r="W28" s="70">
        <f t="shared" si="4"/>
        <v>2000</v>
      </c>
      <c r="X28" s="22"/>
      <c r="Y28" s="72">
        <f t="shared" si="5"/>
        <v>2750</v>
      </c>
      <c r="Z28" s="84"/>
      <c r="AA28" s="90">
        <f t="shared" si="17"/>
        <v>0</v>
      </c>
      <c r="AB28" s="15"/>
      <c r="AC28" s="70">
        <f t="shared" si="18"/>
        <v>0</v>
      </c>
      <c r="AD28" s="74">
        <f t="shared" si="19"/>
        <v>2750</v>
      </c>
      <c r="AE28" s="77">
        <f t="shared" si="20"/>
        <v>2750</v>
      </c>
      <c r="AF28" s="78">
        <f t="shared" si="10"/>
        <v>0</v>
      </c>
      <c r="AH28" s="8"/>
    </row>
    <row r="29" spans="1:35" s="8" customFormat="1" ht="15.75" thickBot="1">
      <c r="A29" s="158" t="s">
        <v>73</v>
      </c>
      <c r="B29" s="159"/>
      <c r="C29" s="159"/>
      <c r="D29" s="159"/>
      <c r="E29" s="159"/>
      <c r="F29" s="159"/>
      <c r="G29" s="159"/>
      <c r="H29" s="159"/>
      <c r="I29" s="159"/>
      <c r="J29" s="159"/>
      <c r="K29" s="159"/>
      <c r="L29" s="159"/>
      <c r="M29" s="159"/>
      <c r="N29" s="159"/>
      <c r="O29" s="159"/>
      <c r="P29" s="159"/>
      <c r="Q29" s="159"/>
      <c r="R29" s="159"/>
      <c r="S29" s="159"/>
      <c r="T29" s="159"/>
      <c r="U29" s="159"/>
      <c r="V29" s="159"/>
      <c r="W29" s="159"/>
      <c r="X29" s="160"/>
      <c r="Y29" s="61">
        <f>SUM(Y17:Y28)</f>
        <v>713750</v>
      </c>
      <c r="Z29" s="57"/>
      <c r="AA29" s="61">
        <f>SUM(AA17:AA28)</f>
        <v>17000</v>
      </c>
      <c r="AB29" s="58"/>
      <c r="AC29" s="61">
        <f>SUM(AC17:AC28)</f>
        <v>14000</v>
      </c>
      <c r="AD29" s="59">
        <f>SUM(AD17:AD28)</f>
        <v>652350</v>
      </c>
      <c r="AE29" s="59">
        <f>SUM(AE17:AE28)</f>
        <v>33850</v>
      </c>
      <c r="AF29" s="59">
        <f>SUM(AF17:AF28)</f>
        <v>618500</v>
      </c>
      <c r="AI29" s="4"/>
    </row>
    <row r="30" spans="1:32" ht="39" customHeight="1" thickBot="1">
      <c r="A30" s="48"/>
      <c r="B30" s="11"/>
      <c r="C30" s="11"/>
      <c r="D30" s="11"/>
      <c r="E30" s="11"/>
      <c r="F30" s="11"/>
      <c r="G30" s="11"/>
      <c r="H30" s="11"/>
      <c r="I30" s="11"/>
      <c r="J30" s="11"/>
      <c r="K30" s="11"/>
      <c r="L30" s="11"/>
      <c r="M30" s="163" t="s">
        <v>16</v>
      </c>
      <c r="N30" s="164"/>
      <c r="O30" s="164"/>
      <c r="P30" s="164"/>
      <c r="Q30" s="164"/>
      <c r="R30" s="164"/>
      <c r="S30" s="164"/>
      <c r="T30" s="164"/>
      <c r="U30" s="164"/>
      <c r="V30" s="164"/>
      <c r="W30" s="164"/>
      <c r="X30" s="164"/>
      <c r="Y30" s="81">
        <f>Y16+Y29</f>
        <v>1384650</v>
      </c>
      <c r="Z30" s="60"/>
      <c r="AA30" s="81">
        <f>AA16+AA29</f>
        <v>34000</v>
      </c>
      <c r="AB30" s="60"/>
      <c r="AC30" s="81">
        <f>AC16+AC29</f>
        <v>14000</v>
      </c>
      <c r="AD30" s="82">
        <f>AD16+AD29</f>
        <v>1340250</v>
      </c>
      <c r="AE30" s="82">
        <f>AE16+AE29</f>
        <v>33850</v>
      </c>
      <c r="AF30" s="82">
        <f>AF16+AF29</f>
        <v>1306400</v>
      </c>
    </row>
    <row r="31" spans="1:30" ht="31.5" customHeight="1" thickBot="1">
      <c r="A31" s="4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1:30" ht="28.5" customHeight="1">
      <c r="A32" s="165" t="s">
        <v>17</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7"/>
    </row>
    <row r="33" spans="1:30" ht="21" customHeight="1">
      <c r="A33" s="168" t="s">
        <v>18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70"/>
    </row>
    <row r="34" spans="1:30" ht="21.75" customHeight="1">
      <c r="A34" s="174" t="s">
        <v>67</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6"/>
    </row>
    <row r="35" spans="1:30" ht="21.75" customHeight="1">
      <c r="A35" s="174" t="s">
        <v>42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6"/>
    </row>
    <row r="36" spans="1:30" ht="16.5" customHeight="1">
      <c r="A36" s="177" t="s">
        <v>19</v>
      </c>
      <c r="B36" s="178"/>
      <c r="C36" s="179" t="s">
        <v>74</v>
      </c>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80"/>
    </row>
    <row r="37" spans="1:30" ht="16.5" customHeight="1">
      <c r="A37" s="177" t="s">
        <v>20</v>
      </c>
      <c r="B37" s="178"/>
      <c r="C37" s="179" t="s">
        <v>75</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80"/>
    </row>
    <row r="38" spans="1:30" ht="16.5" customHeight="1">
      <c r="A38" s="177" t="s">
        <v>21</v>
      </c>
      <c r="B38" s="178"/>
      <c r="C38" s="179" t="s">
        <v>76</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80"/>
    </row>
    <row r="39" spans="1:30" ht="16.5" customHeight="1">
      <c r="A39" s="177" t="s">
        <v>22</v>
      </c>
      <c r="B39" s="178"/>
      <c r="C39" s="179" t="s">
        <v>77</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80"/>
    </row>
    <row r="40" spans="1:30" ht="16.5" customHeight="1">
      <c r="A40" s="177" t="s">
        <v>23</v>
      </c>
      <c r="B40" s="178"/>
      <c r="C40" s="179" t="s">
        <v>78</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80"/>
    </row>
    <row r="41" spans="1:30" ht="16.5" customHeight="1">
      <c r="A41" s="177" t="s">
        <v>24</v>
      </c>
      <c r="B41" s="178"/>
      <c r="C41" s="179" t="s">
        <v>79</v>
      </c>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80"/>
    </row>
    <row r="42" spans="1:30" ht="16.5" customHeight="1">
      <c r="A42" s="181" t="s">
        <v>25</v>
      </c>
      <c r="B42" s="182"/>
      <c r="C42" s="183" t="s">
        <v>34</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4"/>
    </row>
    <row r="43" spans="1:30" ht="16.5" customHeight="1">
      <c r="A43" s="181" t="s">
        <v>27</v>
      </c>
      <c r="B43" s="182"/>
      <c r="C43" s="183" t="s">
        <v>35</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4"/>
    </row>
    <row r="44" spans="1:30" ht="40.5" customHeight="1">
      <c r="A44" s="185" t="s">
        <v>43</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4"/>
    </row>
    <row r="45" spans="1:30" ht="28.5" customHeight="1">
      <c r="A45" s="174" t="s">
        <v>44</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6"/>
    </row>
    <row r="46" spans="1:30" ht="18" customHeight="1">
      <c r="A46" s="174" t="s">
        <v>45</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6"/>
    </row>
    <row r="47" spans="1:30" ht="19.5" customHeight="1">
      <c r="A47" s="189" t="s">
        <v>46</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1"/>
    </row>
    <row r="48" spans="1:30" ht="21.75" customHeight="1">
      <c r="A48" s="174" t="s">
        <v>47</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6"/>
    </row>
    <row r="49" spans="1:30" ht="21.75" customHeight="1">
      <c r="A49" s="174" t="s">
        <v>48</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6"/>
    </row>
    <row r="50" spans="1:30" ht="27.75" customHeight="1">
      <c r="A50" s="174" t="s">
        <v>49</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6"/>
    </row>
    <row r="51" spans="1:30" ht="24.75" customHeight="1">
      <c r="A51" s="171" t="s">
        <v>50</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3"/>
    </row>
    <row r="52" spans="1:30" ht="24.75" customHeight="1" thickBot="1">
      <c r="A52" s="186" t="s">
        <v>66</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8"/>
    </row>
    <row r="53" spans="2:30" ht="12.7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0" ht="12.7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0" ht="12.7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0" ht="12.7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0" ht="12.7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0" ht="12.75">
      <c r="B58" s="13"/>
      <c r="C58" s="13"/>
      <c r="D58" s="13"/>
      <c r="E58" s="13"/>
      <c r="F58" s="13"/>
      <c r="G58" s="13"/>
      <c r="H58" s="13"/>
      <c r="I58" s="13"/>
      <c r="J58" s="13"/>
      <c r="K58" s="13"/>
      <c r="L58" s="13"/>
      <c r="M58" s="13"/>
      <c r="N58" s="13"/>
      <c r="O58" s="13"/>
      <c r="P58" s="13"/>
      <c r="Q58" s="14"/>
      <c r="R58" s="14"/>
      <c r="S58" s="14"/>
      <c r="T58" s="13"/>
      <c r="U58" s="13"/>
      <c r="V58" s="13"/>
      <c r="W58" s="13"/>
      <c r="X58" s="13"/>
      <c r="Y58" s="13"/>
      <c r="Z58" s="13"/>
      <c r="AA58" s="13"/>
      <c r="AB58" s="13"/>
      <c r="AC58" s="13"/>
      <c r="AD58" s="13"/>
    </row>
    <row r="59" spans="2:30" ht="12.75">
      <c r="B59" s="13"/>
      <c r="C59" s="13"/>
      <c r="D59" s="13"/>
      <c r="E59" s="13"/>
      <c r="F59" s="13"/>
      <c r="G59" s="13"/>
      <c r="H59" s="13"/>
      <c r="I59" s="13"/>
      <c r="J59" s="13"/>
      <c r="K59" s="13"/>
      <c r="L59" s="13"/>
      <c r="M59" s="13"/>
      <c r="N59" s="13"/>
      <c r="O59" s="13"/>
      <c r="P59" s="13"/>
      <c r="Q59" s="14"/>
      <c r="R59" s="14"/>
      <c r="S59" s="14"/>
      <c r="T59" s="13"/>
      <c r="U59" s="13"/>
      <c r="V59" s="13"/>
      <c r="W59" s="13"/>
      <c r="X59" s="13"/>
      <c r="Y59" s="13"/>
      <c r="Z59" s="13"/>
      <c r="AA59" s="13"/>
      <c r="AB59" s="13"/>
      <c r="AC59" s="13"/>
      <c r="AD59" s="13"/>
    </row>
    <row r="60" spans="2:30" ht="12.75">
      <c r="B60" s="13"/>
      <c r="C60" s="13"/>
      <c r="D60" s="13"/>
      <c r="E60" s="13"/>
      <c r="F60" s="13"/>
      <c r="G60" s="13"/>
      <c r="H60" s="13"/>
      <c r="I60" s="13"/>
      <c r="J60" s="13"/>
      <c r="K60" s="13"/>
      <c r="L60" s="13"/>
      <c r="M60" s="13"/>
      <c r="N60" s="13"/>
      <c r="O60" s="13"/>
      <c r="P60" s="13"/>
      <c r="Q60" s="14"/>
      <c r="R60" s="14"/>
      <c r="S60" s="14"/>
      <c r="T60" s="13"/>
      <c r="U60" s="13"/>
      <c r="V60" s="13"/>
      <c r="W60" s="13"/>
      <c r="X60" s="13"/>
      <c r="Y60" s="13"/>
      <c r="Z60" s="13"/>
      <c r="AA60" s="13"/>
      <c r="AB60" s="13"/>
      <c r="AC60" s="13"/>
      <c r="AD60" s="13"/>
    </row>
    <row r="61" ht="12.75">
      <c r="B61" s="13"/>
    </row>
    <row r="62" ht="12.75">
      <c r="B62" s="13"/>
    </row>
  </sheetData>
  <sheetProtection selectLockedCells="1" selectUnlockedCells="1"/>
  <mergeCells count="89">
    <mergeCell ref="A29:X29"/>
    <mergeCell ref="B23:C23"/>
    <mergeCell ref="B24:C24"/>
    <mergeCell ref="B28:C28"/>
    <mergeCell ref="B25:C25"/>
    <mergeCell ref="B26:C26"/>
    <mergeCell ref="A40:B40"/>
    <mergeCell ref="A38:B38"/>
    <mergeCell ref="A51:AD51"/>
    <mergeCell ref="A52:AD52"/>
    <mergeCell ref="A43:B43"/>
    <mergeCell ref="A41:B41"/>
    <mergeCell ref="A42:B42"/>
    <mergeCell ref="A44:AD44"/>
    <mergeCell ref="A45:AD45"/>
    <mergeCell ref="C43:AD43"/>
    <mergeCell ref="A37:B37"/>
    <mergeCell ref="A8:A9"/>
    <mergeCell ref="I8:K8"/>
    <mergeCell ref="B8:C9"/>
    <mergeCell ref="B10:C10"/>
    <mergeCell ref="B27:C27"/>
    <mergeCell ref="A16:X16"/>
    <mergeCell ref="A32:AD32"/>
    <mergeCell ref="AD7:AD9"/>
    <mergeCell ref="B17:C17"/>
    <mergeCell ref="A1:AD1"/>
    <mergeCell ref="A2:AD2"/>
    <mergeCell ref="A3:AD3"/>
    <mergeCell ref="A4:AD4"/>
    <mergeCell ref="A5:P5"/>
    <mergeCell ref="A6:AD6"/>
    <mergeCell ref="Q5:AD5"/>
    <mergeCell ref="A39:B39"/>
    <mergeCell ref="A47:AD47"/>
    <mergeCell ref="A48:AD48"/>
    <mergeCell ref="A49:AD49"/>
    <mergeCell ref="A33:AD33"/>
    <mergeCell ref="M30:X30"/>
    <mergeCell ref="A46:AD46"/>
    <mergeCell ref="A34:AD34"/>
    <mergeCell ref="A35:AD35"/>
    <mergeCell ref="A36:B36"/>
    <mergeCell ref="A50:AD50"/>
    <mergeCell ref="B21:C21"/>
    <mergeCell ref="B22:C22"/>
    <mergeCell ref="C36:AD36"/>
    <mergeCell ref="C37:AD37"/>
    <mergeCell ref="C38:AD38"/>
    <mergeCell ref="C39:AD39"/>
    <mergeCell ref="C40:AD40"/>
    <mergeCell ref="C41:AD41"/>
    <mergeCell ref="C42:AD42"/>
    <mergeCell ref="AE8:AE9"/>
    <mergeCell ref="AF8:AF9"/>
    <mergeCell ref="B12:C12"/>
    <mergeCell ref="B14:C14"/>
    <mergeCell ref="B13:C13"/>
    <mergeCell ref="B15:C15"/>
    <mergeCell ref="Y8:Y9"/>
    <mergeCell ref="B11:C11"/>
    <mergeCell ref="AA8:AA9"/>
    <mergeCell ref="AB8:AB9"/>
    <mergeCell ref="AB7:AC7"/>
    <mergeCell ref="X8:X9"/>
    <mergeCell ref="N8:N9"/>
    <mergeCell ref="O8:O9"/>
    <mergeCell ref="P8:P9"/>
    <mergeCell ref="Q8:Q9"/>
    <mergeCell ref="AC8:AC9"/>
    <mergeCell ref="R8:R9"/>
    <mergeCell ref="S8:S9"/>
    <mergeCell ref="T8:T9"/>
    <mergeCell ref="Z8:Z9"/>
    <mergeCell ref="M8:M9"/>
    <mergeCell ref="F7:L7"/>
    <mergeCell ref="M7:Y7"/>
    <mergeCell ref="B7:E7"/>
    <mergeCell ref="Z7:AA7"/>
    <mergeCell ref="U8:U9"/>
    <mergeCell ref="V8:V9"/>
    <mergeCell ref="B20:C20"/>
    <mergeCell ref="D8:D9"/>
    <mergeCell ref="E8:E9"/>
    <mergeCell ref="F8:H8"/>
    <mergeCell ref="W8:W9"/>
    <mergeCell ref="L8:L9"/>
    <mergeCell ref="B18:C18"/>
    <mergeCell ref="B19:C19"/>
  </mergeCells>
  <printOptions horizontalCentered="1" verticalCentered="1"/>
  <pageMargins left="0.07874015748031496" right="0.07874015748031496" top="0" bottom="0" header="0.5118110236220472" footer="0.5118110236220472"/>
  <pageSetup firstPageNumber="1" useFirstPageNumber="1" fitToHeight="1" fitToWidth="1" horizontalDpi="600" verticalDpi="600" orientation="landscape" paperSize="8" scale="52" r:id="rId1"/>
  <headerFooter alignWithMargins="0">
    <oddHeader>&amp;R&amp;"Arial,Grassetto Corsivo"&amp;16MODULO ER/P DETTAGLIATO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Coppeta Nicola</cp:lastModifiedBy>
  <cp:lastPrinted>2019-07-12T12:35:34Z</cp:lastPrinted>
  <dcterms:modified xsi:type="dcterms:W3CDTF">2019-08-27T08:03:05Z</dcterms:modified>
  <cp:category/>
  <cp:version/>
  <cp:contentType/>
  <cp:contentStatus/>
</cp:coreProperties>
</file>